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firstSheet="1" activeTab="1"/>
  </bookViews>
  <sheets>
    <sheet name="Rekapitulace stavby" sheetId="1" state="veryHidden" r:id="rId1"/>
    <sheet name="01-1Z1 - Obnova Bernheier..." sheetId="2" r:id="rId2"/>
  </sheets>
  <definedNames>
    <definedName name="_xlnm._FilterDatabase" localSheetId="1" hidden="1">'01-1Z1 - Obnova Bernheier...'!$C$122:$K$153</definedName>
    <definedName name="_xlnm.Print_Titles" localSheetId="1">'01-1Z1 - Obnova Bernheier...'!$122:$122</definedName>
    <definedName name="_xlnm.Print_Titles" localSheetId="0">'Rekapitulace stavby'!$92:$92</definedName>
    <definedName name="_xlnm.Print_Area" localSheetId="1">'01-1Z1 - Obnova Bernheier...'!$C$4:$J$76,'01-1Z1 - Obnova Bernheier...'!$C$82:$J$104,'01-1Z1 - Obnova Bernheier...'!$C$110:$K$153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53" i="2"/>
  <c r="BH153" i="2"/>
  <c r="BG153" i="2"/>
  <c r="BF153" i="2"/>
  <c r="T153" i="2"/>
  <c r="T152" i="2" s="1"/>
  <c r="R153" i="2"/>
  <c r="R152" i="2"/>
  <c r="P153" i="2"/>
  <c r="P152" i="2" s="1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F119" i="2"/>
  <c r="F117" i="2"/>
  <c r="E115" i="2"/>
  <c r="F9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20" i="2" s="1"/>
  <c r="J17" i="2"/>
  <c r="J117" i="2"/>
  <c r="E7" i="2"/>
  <c r="E113" i="2" s="1"/>
  <c r="L90" i="1"/>
  <c r="AM90" i="1"/>
  <c r="AM89" i="1"/>
  <c r="L89" i="1"/>
  <c r="AM87" i="1"/>
  <c r="L87" i="1"/>
  <c r="L85" i="1"/>
  <c r="L84" i="1"/>
  <c r="J153" i="2"/>
  <c r="J151" i="2"/>
  <c r="J150" i="2"/>
  <c r="J149" i="2"/>
  <c r="BK148" i="2"/>
  <c r="J147" i="2"/>
  <c r="J144" i="2"/>
  <c r="J143" i="2"/>
  <c r="J142" i="2"/>
  <c r="BK140" i="2"/>
  <c r="BK139" i="2"/>
  <c r="J138" i="2"/>
  <c r="J137" i="2"/>
  <c r="J136" i="2"/>
  <c r="J132" i="2"/>
  <c r="J131" i="2"/>
  <c r="J130" i="2"/>
  <c r="BK129" i="2"/>
  <c r="BK128" i="2"/>
  <c r="BK127" i="2"/>
  <c r="J126" i="2"/>
  <c r="AS94" i="1"/>
  <c r="BK153" i="2"/>
  <c r="BK151" i="2"/>
  <c r="BK150" i="2"/>
  <c r="BK149" i="2"/>
  <c r="J148" i="2"/>
  <c r="BK147" i="2"/>
  <c r="BK143" i="2"/>
  <c r="BK142" i="2"/>
  <c r="J140" i="2"/>
  <c r="J139" i="2"/>
  <c r="BK137" i="2"/>
  <c r="BK134" i="2"/>
  <c r="J133" i="2"/>
  <c r="BK131" i="2"/>
  <c r="BK144" i="2"/>
  <c r="BK138" i="2"/>
  <c r="BK136" i="2"/>
  <c r="J134" i="2"/>
  <c r="BK133" i="2"/>
  <c r="BK130" i="2"/>
  <c r="J129" i="2"/>
  <c r="J127" i="2"/>
  <c r="BK126" i="2"/>
  <c r="BK132" i="2"/>
  <c r="J128" i="2"/>
  <c r="P141" i="2" l="1"/>
  <c r="P125" i="2"/>
  <c r="T125" i="2"/>
  <c r="R135" i="2"/>
  <c r="BK141" i="2"/>
  <c r="J141" i="2"/>
  <c r="J100" i="2"/>
  <c r="T141" i="2"/>
  <c r="BK146" i="2"/>
  <c r="BK145" i="2"/>
  <c r="J145" i="2" s="1"/>
  <c r="J101" i="2" s="1"/>
  <c r="R146" i="2"/>
  <c r="R145" i="2"/>
  <c r="BK125" i="2"/>
  <c r="J125" i="2"/>
  <c r="J98" i="2" s="1"/>
  <c r="R125" i="2"/>
  <c r="BK135" i="2"/>
  <c r="J135" i="2"/>
  <c r="J99" i="2" s="1"/>
  <c r="P135" i="2"/>
  <c r="T135" i="2"/>
  <c r="R141" i="2"/>
  <c r="P146" i="2"/>
  <c r="P145" i="2"/>
  <c r="T146" i="2"/>
  <c r="T145" i="2"/>
  <c r="J89" i="2"/>
  <c r="J119" i="2"/>
  <c r="J120" i="2"/>
  <c r="BE126" i="2"/>
  <c r="BE127" i="2"/>
  <c r="BE129" i="2"/>
  <c r="BE131" i="2"/>
  <c r="F92" i="2"/>
  <c r="BE138" i="2"/>
  <c r="BE139" i="2"/>
  <c r="BE140" i="2"/>
  <c r="BE144" i="2"/>
  <c r="BE147" i="2"/>
  <c r="E85" i="2"/>
  <c r="BE128" i="2"/>
  <c r="BE130" i="2"/>
  <c r="BE132" i="2"/>
  <c r="BE133" i="2"/>
  <c r="BE134" i="2"/>
  <c r="BE136" i="2"/>
  <c r="BE143" i="2"/>
  <c r="BE148" i="2"/>
  <c r="BE149" i="2"/>
  <c r="BE150" i="2"/>
  <c r="BE153" i="2"/>
  <c r="BE137" i="2"/>
  <c r="BE142" i="2"/>
  <c r="BE151" i="2"/>
  <c r="BK152" i="2"/>
  <c r="J152" i="2" s="1"/>
  <c r="J103" i="2" s="1"/>
  <c r="F34" i="2"/>
  <c r="BA95" i="1" s="1"/>
  <c r="BA94" i="1" s="1"/>
  <c r="W30" i="1" s="1"/>
  <c r="J34" i="2"/>
  <c r="AW95" i="1" s="1"/>
  <c r="F35" i="2"/>
  <c r="BB95" i="1" s="1"/>
  <c r="BB94" i="1" s="1"/>
  <c r="W31" i="1" s="1"/>
  <c r="F36" i="2"/>
  <c r="BC95" i="1" s="1"/>
  <c r="BC94" i="1" s="1"/>
  <c r="W32" i="1" s="1"/>
  <c r="F37" i="2"/>
  <c r="BD95" i="1" s="1"/>
  <c r="BD94" i="1" s="1"/>
  <c r="W33" i="1" s="1"/>
  <c r="P124" i="2" l="1"/>
  <c r="P123" i="2" s="1"/>
  <c r="AU95" i="1" s="1"/>
  <c r="AU94" i="1" s="1"/>
  <c r="R124" i="2"/>
  <c r="R123" i="2"/>
  <c r="T124" i="2"/>
  <c r="T123" i="2"/>
  <c r="BK124" i="2"/>
  <c r="J124" i="2"/>
  <c r="J97" i="2" s="1"/>
  <c r="J146" i="2"/>
  <c r="J102" i="2"/>
  <c r="AY94" i="1"/>
  <c r="AX94" i="1"/>
  <c r="F33" i="2"/>
  <c r="AZ95" i="1"/>
  <c r="AZ94" i="1" s="1"/>
  <c r="W29" i="1" s="1"/>
  <c r="AW94" i="1"/>
  <c r="AK30" i="1"/>
  <c r="J33" i="2"/>
  <c r="AV95" i="1"/>
  <c r="AT95" i="1" s="1"/>
  <c r="BK123" i="2" l="1"/>
  <c r="J123" i="2" s="1"/>
  <c r="J96" i="2" s="1"/>
  <c r="AV94" i="1"/>
  <c r="AK29" i="1" s="1"/>
  <c r="AT94" i="1" l="1"/>
  <c r="J30" i="2"/>
  <c r="AG95" i="1"/>
  <c r="AG94" i="1" s="1"/>
  <c r="AN94" i="1" s="1"/>
  <c r="J39" i="2" l="1"/>
  <c r="AN95" i="1"/>
  <c r="AK26" i="1"/>
  <c r="AK35" i="1" s="1"/>
</calcChain>
</file>

<file path=xl/sharedStrings.xml><?xml version="1.0" encoding="utf-8"?>
<sst xmlns="http://schemas.openxmlformats.org/spreadsheetml/2006/main" count="618" uniqueCount="223">
  <si>
    <t>Export Komplet</t>
  </si>
  <si>
    <t/>
  </si>
  <si>
    <t>2.0</t>
  </si>
  <si>
    <t>ZAMOK</t>
  </si>
  <si>
    <t>False</t>
  </si>
  <si>
    <t>{b6975224-7b83-44ab-b584-912a7e3bffb9}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</si>
  <si>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</si>
  <si>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</si>
  <si>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</si>
  <si>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</si>
  <si>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</si>
  <si>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</si>
  <si>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</si>
  <si>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</si>
  <si>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</si>
  <si>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</si>
  <si>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</si>
  <si>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Bernheierovy hrobky v Odrách</t>
  </si>
  <si>
    <t>KSO:</t>
  </si>
  <si>
    <t>CC-CZ:</t>
  </si>
  <si>
    <t>Místo:</t>
  </si>
  <si>
    <t>Odry</t>
  </si>
  <si>
    <t>Datum:</t>
  </si>
  <si>
    <t>26. 1. 2021</t>
  </si>
  <si>
    <t>Zadavatel:</t>
  </si>
  <si>
    <t>IČ:</t>
  </si>
  <si>
    <t>Město Odry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</si>
  <si>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</si>
  <si>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</si>
  <si>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</si>
  <si>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</si>
  <si>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</si>
  <si>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</si>
  <si>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</si>
  <si>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</si>
  <si>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</si>
  <si>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</si>
  <si>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</si>
  <si>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</si>
  <si>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</si>
  <si>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</si>
  <si>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</si>
  <si>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</si>
  <si>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</si>
  <si>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</si>
  <si>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</si>
  <si>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</si>
  <si>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</si>
  <si>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</si>
  <si>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</si>
  <si>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</si>
  <si>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</si>
  <si>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</si>
  <si>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</si>
  <si>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</si>
  <si>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</si>
  <si>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</si>
  <si>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</si>
  <si>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</si>
  <si>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</si>
  <si>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</si>
  <si>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</si>
  <si>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</si>
  <si>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</si>
  <si>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</si>
  <si>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</si>
  <si>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</si>
  <si>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</si>
  <si>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</si>
  <si>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</si>
  <si>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</si>
  <si>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</si>
  <si>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</si>
  <si>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</si>
  <si>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</si>
  <si>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</si>
  <si>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</si>
  <si>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</si>
  <si>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</si>
  <si>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</si>
  <si>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01-1Z1</t>
  </si>
  <si>
    <t>Obnova Bernheierovy hrobky - 1. etapa</t>
  </si>
  <si>
    <t>STA</t>
  </si>
  <si>
    <t>1</t>
  </si>
  <si>
    <t>{8d6576b5-457e-45eb-8cfb-bc99cb5021ba}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</si>
  <si>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</si>
  <si>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</si>
  <si>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</si>
  <si>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</si>
  <si>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</si>
  <si>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</si>
  <si>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</si>
  <si>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</si>
  <si>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</si>
  <si>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30-1 - Restaurování pískovcových prvků hrobky</t>
  </si>
  <si>
    <t xml:space="preserve">    94 - Lešení a stavební výtahy</t>
  </si>
  <si>
    <t xml:space="preserve">    95 - Různé dokončovací konstrukce a práce pozemních staveb</t>
  </si>
  <si>
    <t>PSV - Práce a dodávky PSV</t>
  </si>
  <si>
    <t xml:space="preserve">    764 - Konstrukce klempířské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</si>
  <si>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</si>
  <si>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</si>
  <si>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</si>
  <si>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</si>
  <si>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</si>
  <si>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</si>
  <si>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</si>
  <si>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</si>
  <si>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</si>
  <si>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</si>
  <si>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</si>
  <si>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</si>
  <si>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</si>
  <si>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</si>
  <si>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</si>
  <si>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</si>
  <si>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30-1</t>
  </si>
  <si>
    <t>Restaurování pískovcových prvků hrobky</t>
  </si>
  <si>
    <t>K</t>
  </si>
  <si>
    <t>30R-101</t>
  </si>
  <si>
    <t>Transfer (doprava, materiál, práce, režie)</t>
  </si>
  <si>
    <t>kpl</t>
  </si>
  <si>
    <t>4</t>
  </si>
  <si>
    <t>-889308365</t>
  </si>
  <si>
    <t>30R-102</t>
  </si>
  <si>
    <t>Etapa prekonsolidace (práce, materiál, ochranné pracovní pomůcky, režie)</t>
  </si>
  <si>
    <t>646737583</t>
  </si>
  <si>
    <t>3</t>
  </si>
  <si>
    <t>30R-103</t>
  </si>
  <si>
    <t>Etapa neutralizace povrchu (práce, materiál, ochranné pracovní pomůcky, režie)</t>
  </si>
  <si>
    <t>-1469589359</t>
  </si>
  <si>
    <t>30R-104</t>
  </si>
  <si>
    <t>Etapa čištění (práce, materiál, ochranné pracovní pomůcky, režie)</t>
  </si>
  <si>
    <t>-1725738528</t>
  </si>
  <si>
    <t>5</t>
  </si>
  <si>
    <t>30R-105</t>
  </si>
  <si>
    <t>Etapa konsolidace kamenného materiálu (práce, materiál, ochranné pracovní pomůcky, režie)</t>
  </si>
  <si>
    <t>-1980784905</t>
  </si>
  <si>
    <t>6</t>
  </si>
  <si>
    <t>30R-106</t>
  </si>
  <si>
    <t xml:space="preserve">Etapa doplnění chybějících částí _x000D_
(práce, materiál, ochranné pracovní pomůcky, režie)_x000D_
</t>
  </si>
  <si>
    <t>-1397029996</t>
  </si>
  <si>
    <t>7</t>
  </si>
  <si>
    <t>30R-107</t>
  </si>
  <si>
    <t xml:space="preserve">Etapa barevného sjednocení _x000D_
(práce, materiál, ochranné pracovní pomůcky, režie)_x000D_
</t>
  </si>
  <si>
    <t>-280999522</t>
  </si>
  <si>
    <t>8</t>
  </si>
  <si>
    <t>30R-108</t>
  </si>
  <si>
    <t xml:space="preserve">Závěrečná povrchová úprava _x000D_
(práce, materiál, ochranné pracovní pomůcky, režie)_x000D_
</t>
  </si>
  <si>
    <t>1631103811</t>
  </si>
  <si>
    <t>9</t>
  </si>
  <si>
    <t>30R-109</t>
  </si>
  <si>
    <t xml:space="preserve">Transfer a osazení (práce, materiál, doprava, režie)_x000D_
</t>
  </si>
  <si>
    <t>-334606707</t>
  </si>
  <si>
    <t>94</t>
  </si>
  <si>
    <t>Lešení a stavební výtahy</t>
  </si>
  <si>
    <t>10</t>
  </si>
  <si>
    <t>941221111</t>
  </si>
  <si>
    <t>Montáž lešení řadového rámového š do 1,2 m v do 10 m</t>
  </si>
  <si>
    <t>m2</t>
  </si>
  <si>
    <t>-316694653</t>
  </si>
  <si>
    <t>11</t>
  </si>
  <si>
    <t>941221811</t>
  </si>
  <si>
    <t>Demontáž lešení řadového rámového š do 1,2 m v do 10 m</t>
  </si>
  <si>
    <t>-1537622476</t>
  </si>
  <si>
    <t>12</t>
  </si>
  <si>
    <t>944611111</t>
  </si>
  <si>
    <t>Montáž ochranné plachty zavěšené na konstrukci lešení</t>
  </si>
  <si>
    <t>-2033389446</t>
  </si>
  <si>
    <t>13</t>
  </si>
  <si>
    <t>944611811</t>
  </si>
  <si>
    <t>Demontáž ochranné plachty  zavěšené na konstrukci lešení</t>
  </si>
  <si>
    <t>126238662</t>
  </si>
  <si>
    <t>14</t>
  </si>
  <si>
    <t>94R01</t>
  </si>
  <si>
    <t>Nadstřešení hrobky (příčné nosníky, rošt, plachta) po dobu obnovy hrobky</t>
  </si>
  <si>
    <t>-2134675838</t>
  </si>
  <si>
    <t>95</t>
  </si>
  <si>
    <t>Různé dokončovací konstrukce a práce pozemních staveb</t>
  </si>
  <si>
    <t>95R-001</t>
  </si>
  <si>
    <t>Demontáž, repase a zpětná montáž kovaného oplocení</t>
  </si>
  <si>
    <t>kus</t>
  </si>
  <si>
    <t>685338439</t>
  </si>
  <si>
    <t>16</t>
  </si>
  <si>
    <t>95R-002</t>
  </si>
  <si>
    <t>Demontáž, očištění, repase a zpětná montáž kované branky</t>
  </si>
  <si>
    <t>1824272495</t>
  </si>
  <si>
    <t>17</t>
  </si>
  <si>
    <t>95R-003</t>
  </si>
  <si>
    <t>Demontáž, očištění, repase a zpětná montáž ozdobných kovaných prvků hřebene střechy</t>
  </si>
  <si>
    <t>-1336973346</t>
  </si>
  <si>
    <t>PSV</t>
  </si>
  <si>
    <t>Práce a dodávky PSV</t>
  </si>
  <si>
    <t>764</t>
  </si>
  <si>
    <t>Konstrukce klempířské</t>
  </si>
  <si>
    <t>18</t>
  </si>
  <si>
    <t>764-001</t>
  </si>
  <si>
    <t>Montáž oplechování úžlabí olověným plechem</t>
  </si>
  <si>
    <t>-1975096351</t>
  </si>
  <si>
    <t>19</t>
  </si>
  <si>
    <t>M</t>
  </si>
  <si>
    <t>SPC100</t>
  </si>
  <si>
    <t xml:space="preserve">plech olověný 2000x1000 mm </t>
  </si>
  <si>
    <t>32</t>
  </si>
  <si>
    <t>2141777414</t>
  </si>
  <si>
    <t>20</t>
  </si>
  <si>
    <t>764-002</t>
  </si>
  <si>
    <t>Úprava stávajícího chrliče odvodnění střešního pláště</t>
  </si>
  <si>
    <t>-102794592</t>
  </si>
  <si>
    <t>764-003</t>
  </si>
  <si>
    <t>Dodávka a montáž mřížky do úžlabí pro ochranu před znečištěním padajícím listím</t>
  </si>
  <si>
    <t>-1225771769</t>
  </si>
  <si>
    <t>22</t>
  </si>
  <si>
    <t>998764201</t>
  </si>
  <si>
    <t>Přesun hmot procentní pro konstrukce klempířské v objektech v do 6 m</t>
  </si>
  <si>
    <t>%</t>
  </si>
  <si>
    <t>-1701860405</t>
  </si>
  <si>
    <t>VRN</t>
  </si>
  <si>
    <t>Vedlejší rozpočtové náklady</t>
  </si>
  <si>
    <t>23</t>
  </si>
  <si>
    <t>VRN001</t>
  </si>
  <si>
    <t>Zařízení staveniště</t>
  </si>
  <si>
    <t>1024</t>
  </si>
  <si>
    <t>-1404101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</si>
</sst>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19"/>
      <c r="AQ5" s="19"/>
      <c r="AR5" s="17"/>
      <c r="BE5" s="25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19"/>
      <c r="AQ6" s="19"/>
      <c r="AR6" s="17"/>
      <c r="BE6" s="25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5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5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5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9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59"/>
      <c r="BS13" s="14" t="s">
        <v>6</v>
      </c>
    </row>
    <row r="14" spans="1:74" ht="12.75">
      <c r="B14" s="18"/>
      <c r="C14" s="19"/>
      <c r="D14" s="19"/>
      <c r="E14" s="264" t="s">
        <v>29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5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9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5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59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9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5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59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9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9"/>
    </row>
    <row r="23" spans="1:71" s="1" customFormat="1" ht="16.5" customHeight="1">
      <c r="B23" s="18"/>
      <c r="C23" s="19"/>
      <c r="D23" s="19"/>
      <c r="E23" s="266" t="s">
        <v>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19"/>
      <c r="AP23" s="19"/>
      <c r="AQ23" s="19"/>
      <c r="AR23" s="17"/>
      <c r="BE23" s="25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9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7">
        <f>ROUND(AG94,2)</f>
        <v>0</v>
      </c>
      <c r="AL26" s="268"/>
      <c r="AM26" s="268"/>
      <c r="AN26" s="268"/>
      <c r="AO26" s="268"/>
      <c r="AP26" s="33"/>
      <c r="AQ26" s="33"/>
      <c r="AR26" s="36"/>
      <c r="BE26" s="25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9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9" t="s">
        <v>36</v>
      </c>
      <c r="M28" s="269"/>
      <c r="N28" s="269"/>
      <c r="O28" s="269"/>
      <c r="P28" s="269"/>
      <c r="Q28" s="33"/>
      <c r="R28" s="33"/>
      <c r="S28" s="33"/>
      <c r="T28" s="33"/>
      <c r="U28" s="33"/>
      <c r="V28" s="33"/>
      <c r="W28" s="269" t="s">
        <v>37</v>
      </c>
      <c r="X28" s="269"/>
      <c r="Y28" s="269"/>
      <c r="Z28" s="269"/>
      <c r="AA28" s="269"/>
      <c r="AB28" s="269"/>
      <c r="AC28" s="269"/>
      <c r="AD28" s="269"/>
      <c r="AE28" s="269"/>
      <c r="AF28" s="33"/>
      <c r="AG28" s="33"/>
      <c r="AH28" s="33"/>
      <c r="AI28" s="33"/>
      <c r="AJ28" s="33"/>
      <c r="AK28" s="269" t="s">
        <v>38</v>
      </c>
      <c r="AL28" s="269"/>
      <c r="AM28" s="269"/>
      <c r="AN28" s="269"/>
      <c r="AO28" s="269"/>
      <c r="AP28" s="33"/>
      <c r="AQ28" s="33"/>
      <c r="AR28" s="36"/>
      <c r="BE28" s="259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53">
        <v>0.21</v>
      </c>
      <c r="M29" s="252"/>
      <c r="N29" s="252"/>
      <c r="O29" s="252"/>
      <c r="P29" s="252"/>
      <c r="Q29" s="38"/>
      <c r="R29" s="38"/>
      <c r="S29" s="38"/>
      <c r="T29" s="38"/>
      <c r="U29" s="38"/>
      <c r="V29" s="38"/>
      <c r="W29" s="251">
        <f>ROUND(AZ94, 2)</f>
        <v>0</v>
      </c>
      <c r="X29" s="252"/>
      <c r="Y29" s="252"/>
      <c r="Z29" s="252"/>
      <c r="AA29" s="252"/>
      <c r="AB29" s="252"/>
      <c r="AC29" s="252"/>
      <c r="AD29" s="252"/>
      <c r="AE29" s="252"/>
      <c r="AF29" s="38"/>
      <c r="AG29" s="38"/>
      <c r="AH29" s="38"/>
      <c r="AI29" s="38"/>
      <c r="AJ29" s="38"/>
      <c r="AK29" s="251">
        <f>ROUND(AV94, 2)</f>
        <v>0</v>
      </c>
      <c r="AL29" s="252"/>
      <c r="AM29" s="252"/>
      <c r="AN29" s="252"/>
      <c r="AO29" s="252"/>
      <c r="AP29" s="38"/>
      <c r="AQ29" s="38"/>
      <c r="AR29" s="39"/>
      <c r="BE29" s="260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53">
        <v>0.15</v>
      </c>
      <c r="M30" s="252"/>
      <c r="N30" s="252"/>
      <c r="O30" s="252"/>
      <c r="P30" s="252"/>
      <c r="Q30" s="38"/>
      <c r="R30" s="38"/>
      <c r="S30" s="38"/>
      <c r="T30" s="38"/>
      <c r="U30" s="38"/>
      <c r="V30" s="38"/>
      <c r="W30" s="251">
        <f>ROUND(BA94, 2)</f>
        <v>0</v>
      </c>
      <c r="X30" s="252"/>
      <c r="Y30" s="252"/>
      <c r="Z30" s="252"/>
      <c r="AA30" s="252"/>
      <c r="AB30" s="252"/>
      <c r="AC30" s="252"/>
      <c r="AD30" s="252"/>
      <c r="AE30" s="252"/>
      <c r="AF30" s="38"/>
      <c r="AG30" s="38"/>
      <c r="AH30" s="38"/>
      <c r="AI30" s="38"/>
      <c r="AJ30" s="38"/>
      <c r="AK30" s="251">
        <f>ROUND(AW94, 2)</f>
        <v>0</v>
      </c>
      <c r="AL30" s="252"/>
      <c r="AM30" s="252"/>
      <c r="AN30" s="252"/>
      <c r="AO30" s="252"/>
      <c r="AP30" s="38"/>
      <c r="AQ30" s="38"/>
      <c r="AR30" s="39"/>
      <c r="BE30" s="260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53">
        <v>0.21</v>
      </c>
      <c r="M31" s="252"/>
      <c r="N31" s="252"/>
      <c r="O31" s="252"/>
      <c r="P31" s="252"/>
      <c r="Q31" s="38"/>
      <c r="R31" s="38"/>
      <c r="S31" s="38"/>
      <c r="T31" s="38"/>
      <c r="U31" s="38"/>
      <c r="V31" s="38"/>
      <c r="W31" s="251">
        <f>ROUND(BB94, 2)</f>
        <v>0</v>
      </c>
      <c r="X31" s="252"/>
      <c r="Y31" s="252"/>
      <c r="Z31" s="252"/>
      <c r="AA31" s="252"/>
      <c r="AB31" s="252"/>
      <c r="AC31" s="252"/>
      <c r="AD31" s="252"/>
      <c r="AE31" s="252"/>
      <c r="AF31" s="38"/>
      <c r="AG31" s="38"/>
      <c r="AH31" s="38"/>
      <c r="AI31" s="38"/>
      <c r="AJ31" s="38"/>
      <c r="AK31" s="251">
        <v>0</v>
      </c>
      <c r="AL31" s="252"/>
      <c r="AM31" s="252"/>
      <c r="AN31" s="252"/>
      <c r="AO31" s="252"/>
      <c r="AP31" s="38"/>
      <c r="AQ31" s="38"/>
      <c r="AR31" s="39"/>
      <c r="BE31" s="260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53">
        <v>0.15</v>
      </c>
      <c r="M32" s="252"/>
      <c r="N32" s="252"/>
      <c r="O32" s="252"/>
      <c r="P32" s="252"/>
      <c r="Q32" s="38"/>
      <c r="R32" s="38"/>
      <c r="S32" s="38"/>
      <c r="T32" s="38"/>
      <c r="U32" s="38"/>
      <c r="V32" s="38"/>
      <c r="W32" s="251">
        <f>ROUND(BC94,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38"/>
      <c r="AG32" s="38"/>
      <c r="AH32" s="38"/>
      <c r="AI32" s="38"/>
      <c r="AJ32" s="38"/>
      <c r="AK32" s="251">
        <v>0</v>
      </c>
      <c r="AL32" s="252"/>
      <c r="AM32" s="252"/>
      <c r="AN32" s="252"/>
      <c r="AO32" s="252"/>
      <c r="AP32" s="38"/>
      <c r="AQ32" s="38"/>
      <c r="AR32" s="39"/>
      <c r="BE32" s="260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53">
        <v>0</v>
      </c>
      <c r="M33" s="252"/>
      <c r="N33" s="252"/>
      <c r="O33" s="252"/>
      <c r="P33" s="252"/>
      <c r="Q33" s="38"/>
      <c r="R33" s="38"/>
      <c r="S33" s="38"/>
      <c r="T33" s="38"/>
      <c r="U33" s="38"/>
      <c r="V33" s="38"/>
      <c r="W33" s="251">
        <f>ROUND(BD94, 2)</f>
        <v>0</v>
      </c>
      <c r="X33" s="252"/>
      <c r="Y33" s="252"/>
      <c r="Z33" s="252"/>
      <c r="AA33" s="252"/>
      <c r="AB33" s="252"/>
      <c r="AC33" s="252"/>
      <c r="AD33" s="252"/>
      <c r="AE33" s="252"/>
      <c r="AF33" s="38"/>
      <c r="AG33" s="38"/>
      <c r="AH33" s="38"/>
      <c r="AI33" s="38"/>
      <c r="AJ33" s="38"/>
      <c r="AK33" s="251">
        <v>0</v>
      </c>
      <c r="AL33" s="252"/>
      <c r="AM33" s="252"/>
      <c r="AN33" s="252"/>
      <c r="AO33" s="252"/>
      <c r="AP33" s="38"/>
      <c r="AQ33" s="38"/>
      <c r="AR33" s="39"/>
      <c r="BE33" s="26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9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54" t="s">
        <v>47</v>
      </c>
      <c r="Y35" s="255"/>
      <c r="Z35" s="255"/>
      <c r="AA35" s="255"/>
      <c r="AB35" s="255"/>
      <c r="AC35" s="42"/>
      <c r="AD35" s="42"/>
      <c r="AE35" s="42"/>
      <c r="AF35" s="42"/>
      <c r="AG35" s="42"/>
      <c r="AH35" s="42"/>
      <c r="AI35" s="42"/>
      <c r="AJ35" s="42"/>
      <c r="AK35" s="256">
        <f>SUM(AK26:AK33)</f>
        <v>0</v>
      </c>
      <c r="AL35" s="255"/>
      <c r="AM35" s="255"/>
      <c r="AN35" s="255"/>
      <c r="AO35" s="257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2020-018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0" t="str">
        <f>K6</f>
        <v>Obnova Bernheierovy hrobky v Odrách</v>
      </c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1"/>
      <c r="AH85" s="241"/>
      <c r="AI85" s="241"/>
      <c r="AJ85" s="241"/>
      <c r="AK85" s="241"/>
      <c r="AL85" s="241"/>
      <c r="AM85" s="241"/>
      <c r="AN85" s="241"/>
      <c r="AO85" s="24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Odry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2" t="str">
        <f>IF(AN8= "","",AN8)</f>
        <v>26. 1. 2021</v>
      </c>
      <c r="AN87" s="242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Město Odry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43" t="str">
        <f>IF(E17="","",E17)</f>
        <v xml:space="preserve"> </v>
      </c>
      <c r="AN89" s="244"/>
      <c r="AO89" s="244"/>
      <c r="AP89" s="244"/>
      <c r="AQ89" s="33"/>
      <c r="AR89" s="36"/>
      <c r="AS89" s="245" t="s">
        <v>55</v>
      </c>
      <c r="AT89" s="246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43" t="str">
        <f>IF(E20="","",E20)</f>
        <v xml:space="preserve"> </v>
      </c>
      <c r="AN90" s="244"/>
      <c r="AO90" s="244"/>
      <c r="AP90" s="244"/>
      <c r="AQ90" s="33"/>
      <c r="AR90" s="36"/>
      <c r="AS90" s="247"/>
      <c r="AT90" s="248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9"/>
      <c r="AT91" s="250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0" t="s">
        <v>56</v>
      </c>
      <c r="D92" s="231"/>
      <c r="E92" s="231"/>
      <c r="F92" s="231"/>
      <c r="G92" s="231"/>
      <c r="H92" s="70"/>
      <c r="I92" s="232" t="s">
        <v>57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3" t="s">
        <v>58</v>
      </c>
      <c r="AH92" s="231"/>
      <c r="AI92" s="231"/>
      <c r="AJ92" s="231"/>
      <c r="AK92" s="231"/>
      <c r="AL92" s="231"/>
      <c r="AM92" s="231"/>
      <c r="AN92" s="232" t="s">
        <v>59</v>
      </c>
      <c r="AO92" s="231"/>
      <c r="AP92" s="234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8">
        <f>ROUND(AG95,2)</f>
        <v>0</v>
      </c>
      <c r="AH94" s="238"/>
      <c r="AI94" s="238"/>
      <c r="AJ94" s="238"/>
      <c r="AK94" s="238"/>
      <c r="AL94" s="238"/>
      <c r="AM94" s="238"/>
      <c r="AN94" s="239">
        <f>SUM(AG94,AT94)</f>
        <v>0</v>
      </c>
      <c r="AO94" s="239"/>
      <c r="AP94" s="239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74</v>
      </c>
      <c r="BT94" s="88" t="s">
        <v>75</v>
      </c>
      <c r="BU94" s="89" t="s">
        <v>76</v>
      </c>
      <c r="BV94" s="88" t="s">
        <v>77</v>
      </c>
      <c r="BW94" s="88" t="s">
        <v>5</v>
      </c>
      <c r="BX94" s="88" t="s">
        <v>78</v>
      </c>
      <c r="CL94" s="88" t="s">
        <v>1</v>
      </c>
    </row>
    <row r="95" spans="1:91" s="7" customFormat="1" ht="16.5" customHeight="1">
      <c r="A95" s="90" t="s">
        <v>79</v>
      </c>
      <c r="B95" s="91"/>
      <c r="C95" s="92"/>
      <c r="D95" s="237" t="s">
        <v>80</v>
      </c>
      <c r="E95" s="237"/>
      <c r="F95" s="237"/>
      <c r="G95" s="237"/>
      <c r="H95" s="237"/>
      <c r="I95" s="93"/>
      <c r="J95" s="237" t="s">
        <v>81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'01-1Z1 - Obnova Bernheier...'!J30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94" t="s">
        <v>82</v>
      </c>
      <c r="AR95" s="95"/>
      <c r="AS95" s="96">
        <v>0</v>
      </c>
      <c r="AT95" s="97">
        <f>ROUND(SUM(AV95:AW95),2)</f>
        <v>0</v>
      </c>
      <c r="AU95" s="98">
        <f>'01-1Z1 - Obnova Bernheier...'!P123</f>
        <v>0</v>
      </c>
      <c r="AV95" s="97">
        <f>'01-1Z1 - Obnova Bernheier...'!J33</f>
        <v>0</v>
      </c>
      <c r="AW95" s="97">
        <f>'01-1Z1 - Obnova Bernheier...'!J34</f>
        <v>0</v>
      </c>
      <c r="AX95" s="97">
        <f>'01-1Z1 - Obnova Bernheier...'!J35</f>
        <v>0</v>
      </c>
      <c r="AY95" s="97">
        <f>'01-1Z1 - Obnova Bernheier...'!J36</f>
        <v>0</v>
      </c>
      <c r="AZ95" s="97">
        <f>'01-1Z1 - Obnova Bernheier...'!F33</f>
        <v>0</v>
      </c>
      <c r="BA95" s="97">
        <f>'01-1Z1 - Obnova Bernheier...'!F34</f>
        <v>0</v>
      </c>
      <c r="BB95" s="97">
        <f>'01-1Z1 - Obnova Bernheier...'!F35</f>
        <v>0</v>
      </c>
      <c r="BC95" s="97">
        <f>'01-1Z1 - Obnova Bernheier...'!F36</f>
        <v>0</v>
      </c>
      <c r="BD95" s="99">
        <f>'01-1Z1 - Obnova Bernheier...'!F37</f>
        <v>0</v>
      </c>
      <c r="BT95" s="100" t="s">
        <v>83</v>
      </c>
      <c r="BV95" s="100" t="s">
        <v>77</v>
      </c>
      <c r="BW95" s="100" t="s">
        <v>84</v>
      </c>
      <c r="BX95" s="100" t="s">
        <v>5</v>
      </c>
      <c r="CL95" s="100" t="s">
        <v>1</v>
      </c>
      <c r="CM95" s="100" t="s">
        <v>85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AC/GIvEeSDPpq7l51BjAECFeGeOw0VBBR9ZRiD7iOs9h/pG+lLLhX6QbVx3DTqihy4Vf2ImeEN/I7AmKiIi/1w==" saltValue="5edXXqh5otymqnArw30SIX2HC7TD//y3Xe4zLrGTju+1X54LmZurGCQi+FcMVQQ5srzs5IGzWCV9QZxp/IO5Q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-1Z1 - Obnova Bernheie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abSelected="1" workbookViewId="0">
      <selection activeCell="A2" sqref="A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14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7"/>
      <c r="AT3" s="14" t="s">
        <v>85</v>
      </c>
    </row>
    <row r="4" spans="1:46" s="1" customFormat="1" ht="24.95" customHeight="1">
      <c r="B4" s="17"/>
      <c r="D4" s="105" t="s">
        <v>86</v>
      </c>
      <c r="I4" s="101"/>
      <c r="L4" s="17"/>
      <c r="M4" s="106" t="s">
        <v>10</v>
      </c>
      <c r="AT4" s="14" t="s">
        <v>4</v>
      </c>
    </row>
    <row r="5" spans="1:46" s="1" customFormat="1" ht="6.95" customHeight="1">
      <c r="B5" s="17"/>
      <c r="I5" s="101"/>
      <c r="L5" s="17"/>
    </row>
    <row r="6" spans="1:46" s="1" customFormat="1" ht="12" customHeight="1">
      <c r="B6" s="17"/>
      <c r="D6" s="107" t="s">
        <v>16</v>
      </c>
      <c r="I6" s="101"/>
      <c r="L6" s="17"/>
    </row>
    <row r="7" spans="1:46" s="1" customFormat="1" ht="16.5" customHeight="1">
      <c r="B7" s="17"/>
      <c r="E7" s="273" t="str">
        <f>'Rekapitulace stavby'!K6</f>
        <v>Obnova Bernheierovy hrobky v Odrách</v>
      </c>
      <c r="F7" s="274"/>
      <c r="G7" s="274"/>
      <c r="H7" s="274"/>
      <c r="I7" s="101"/>
      <c r="L7" s="17"/>
    </row>
    <row r="8" spans="1:46" s="2" customFormat="1" ht="12" customHeight="1">
      <c r="A8" s="31"/>
      <c r="B8" s="36"/>
      <c r="C8" s="31"/>
      <c r="D8" s="107" t="s">
        <v>87</v>
      </c>
      <c r="E8" s="31"/>
      <c r="F8" s="31"/>
      <c r="G8" s="31"/>
      <c r="H8" s="31"/>
      <c r="I8" s="108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75" t="s">
        <v>81</v>
      </c>
      <c r="F9" s="276"/>
      <c r="G9" s="276"/>
      <c r="H9" s="276"/>
      <c r="I9" s="108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08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7" t="s">
        <v>18</v>
      </c>
      <c r="E11" s="31"/>
      <c r="F11" s="109" t="s">
        <v>1</v>
      </c>
      <c r="G11" s="31"/>
      <c r="H11" s="31"/>
      <c r="I11" s="110" t="s">
        <v>19</v>
      </c>
      <c r="J11" s="109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7" t="s">
        <v>20</v>
      </c>
      <c r="E12" s="31"/>
      <c r="F12" s="109" t="s">
        <v>21</v>
      </c>
      <c r="G12" s="31"/>
      <c r="H12" s="31"/>
      <c r="I12" s="110" t="s">
        <v>22</v>
      </c>
      <c r="J12" s="111">
        <v>44237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8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7" t="s">
        <v>24</v>
      </c>
      <c r="E14" s="31"/>
      <c r="F14" s="31"/>
      <c r="G14" s="31"/>
      <c r="H14" s="31"/>
      <c r="I14" s="110" t="s">
        <v>25</v>
      </c>
      <c r="J14" s="109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9" t="s">
        <v>26</v>
      </c>
      <c r="F15" s="31"/>
      <c r="G15" s="31"/>
      <c r="H15" s="31"/>
      <c r="I15" s="110" t="s">
        <v>27</v>
      </c>
      <c r="J15" s="109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8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7" t="s">
        <v>28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7" t="str">
        <f>'Rekapitulace stavby'!E14</f>
        <v>Vyplň údaj</v>
      </c>
      <c r="F18" s="278"/>
      <c r="G18" s="278"/>
      <c r="H18" s="278"/>
      <c r="I18" s="11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8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7" t="s">
        <v>30</v>
      </c>
      <c r="E20" s="31"/>
      <c r="F20" s="31"/>
      <c r="G20" s="31"/>
      <c r="H20" s="31"/>
      <c r="I20" s="110" t="s">
        <v>25</v>
      </c>
      <c r="J20" s="109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9" t="str">
        <f>IF('Rekapitulace stavby'!E17="","",'Rekapitulace stavby'!E17)</f>
        <v xml:space="preserve"> </v>
      </c>
      <c r="F21" s="31"/>
      <c r="G21" s="31"/>
      <c r="H21" s="31"/>
      <c r="I21" s="110" t="s">
        <v>27</v>
      </c>
      <c r="J21" s="109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8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7" t="s">
        <v>33</v>
      </c>
      <c r="E23" s="31"/>
      <c r="F23" s="31"/>
      <c r="G23" s="31"/>
      <c r="H23" s="31"/>
      <c r="I23" s="110" t="s">
        <v>25</v>
      </c>
      <c r="J23" s="109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9" t="str">
        <f>IF('Rekapitulace stavby'!E20="","",'Rekapitulace stavby'!E20)</f>
        <v xml:space="preserve"> </v>
      </c>
      <c r="F24" s="31"/>
      <c r="G24" s="31"/>
      <c r="H24" s="31"/>
      <c r="I24" s="110" t="s">
        <v>27</v>
      </c>
      <c r="J24" s="109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8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7" t="s">
        <v>34</v>
      </c>
      <c r="E26" s="31"/>
      <c r="F26" s="31"/>
      <c r="G26" s="31"/>
      <c r="H26" s="31"/>
      <c r="I26" s="108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79" t="s">
        <v>1</v>
      </c>
      <c r="F27" s="279"/>
      <c r="G27" s="279"/>
      <c r="H27" s="279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8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7"/>
      <c r="J29" s="116"/>
      <c r="K29" s="11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8" t="s">
        <v>35</v>
      </c>
      <c r="E30" s="31"/>
      <c r="F30" s="31"/>
      <c r="G30" s="31"/>
      <c r="H30" s="31"/>
      <c r="I30" s="108"/>
      <c r="J30" s="119">
        <f>ROUND(J123,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6"/>
      <c r="E31" s="116"/>
      <c r="F31" s="116"/>
      <c r="G31" s="116"/>
      <c r="H31" s="116"/>
      <c r="I31" s="117"/>
      <c r="J31" s="116"/>
      <c r="K31" s="11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0" t="s">
        <v>37</v>
      </c>
      <c r="G32" s="31"/>
      <c r="H32" s="31"/>
      <c r="I32" s="121" t="s">
        <v>36</v>
      </c>
      <c r="J32" s="120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2" t="s">
        <v>39</v>
      </c>
      <c r="E33" s="107" t="s">
        <v>40</v>
      </c>
      <c r="F33" s="123">
        <f>ROUND((SUM(BE123:BE153)),  2)</f>
        <v>0</v>
      </c>
      <c r="G33" s="31"/>
      <c r="H33" s="31"/>
      <c r="I33" s="124">
        <v>0.21</v>
      </c>
      <c r="J33" s="123">
        <f>ROUND(((SUM(BE123:BE153))*I33),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7" t="s">
        <v>41</v>
      </c>
      <c r="F34" s="123">
        <f>ROUND((SUM(BF123:BF153)),  2)</f>
        <v>0</v>
      </c>
      <c r="G34" s="31"/>
      <c r="H34" s="31"/>
      <c r="I34" s="124">
        <v>0.15</v>
      </c>
      <c r="J34" s="123">
        <f>ROUND(((SUM(BF123:BF153))*I34),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7" t="s">
        <v>42</v>
      </c>
      <c r="F35" s="123">
        <f>ROUND((SUM(BG123:BG153)),  2)</f>
        <v>0</v>
      </c>
      <c r="G35" s="31"/>
      <c r="H35" s="31"/>
      <c r="I35" s="124">
        <v>0.21</v>
      </c>
      <c r="J35" s="12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7" t="s">
        <v>43</v>
      </c>
      <c r="F36" s="123">
        <f>ROUND((SUM(BH123:BH153)),  2)</f>
        <v>0</v>
      </c>
      <c r="G36" s="31"/>
      <c r="H36" s="31"/>
      <c r="I36" s="124">
        <v>0.15</v>
      </c>
      <c r="J36" s="12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7" t="s">
        <v>44</v>
      </c>
      <c r="F37" s="123">
        <f>ROUND((SUM(BI123:BI153)),  2)</f>
        <v>0</v>
      </c>
      <c r="G37" s="31"/>
      <c r="H37" s="31"/>
      <c r="I37" s="124">
        <v>0</v>
      </c>
      <c r="J37" s="12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8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30"/>
      <c r="J39" s="131">
        <f>SUM(J30:J37)</f>
        <v>0</v>
      </c>
      <c r="K39" s="13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08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1"/>
      <c r="L41" s="17"/>
    </row>
    <row r="42" spans="1:31" s="1" customFormat="1" ht="14.45" customHeight="1">
      <c r="B42" s="17"/>
      <c r="I42" s="101"/>
      <c r="L42" s="17"/>
    </row>
    <row r="43" spans="1:31" s="1" customFormat="1" ht="14.45" customHeight="1">
      <c r="B43" s="17"/>
      <c r="I43" s="101"/>
      <c r="L43" s="17"/>
    </row>
    <row r="44" spans="1:31" s="1" customFormat="1" ht="14.45" customHeight="1">
      <c r="B44" s="17"/>
      <c r="I44" s="101"/>
      <c r="L44" s="17"/>
    </row>
    <row r="45" spans="1:31" s="1" customFormat="1" ht="14.45" customHeight="1">
      <c r="B45" s="17"/>
      <c r="I45" s="101"/>
      <c r="L45" s="17"/>
    </row>
    <row r="46" spans="1:31" s="1" customFormat="1" ht="14.45" customHeight="1">
      <c r="B46" s="17"/>
      <c r="I46" s="101"/>
      <c r="L46" s="17"/>
    </row>
    <row r="47" spans="1:31" s="1" customFormat="1" ht="14.45" customHeight="1">
      <c r="B47" s="17"/>
      <c r="I47" s="101"/>
      <c r="L47" s="17"/>
    </row>
    <row r="48" spans="1:31" s="1" customFormat="1" ht="14.45" customHeight="1">
      <c r="B48" s="17"/>
      <c r="I48" s="101"/>
      <c r="L48" s="17"/>
    </row>
    <row r="49" spans="1:31" s="1" customFormat="1" ht="14.45" customHeight="1">
      <c r="B49" s="17"/>
      <c r="I49" s="101"/>
      <c r="L49" s="17"/>
    </row>
    <row r="50" spans="1:31" s="2" customFormat="1" ht="14.45" customHeight="1">
      <c r="B50" s="48"/>
      <c r="D50" s="133" t="s">
        <v>48</v>
      </c>
      <c r="E50" s="134"/>
      <c r="F50" s="134"/>
      <c r="G50" s="133" t="s">
        <v>49</v>
      </c>
      <c r="H50" s="134"/>
      <c r="I50" s="135"/>
      <c r="J50" s="134"/>
      <c r="K50" s="134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6" t="s">
        <v>50</v>
      </c>
      <c r="E61" s="137"/>
      <c r="F61" s="138" t="s">
        <v>51</v>
      </c>
      <c r="G61" s="136" t="s">
        <v>50</v>
      </c>
      <c r="H61" s="137"/>
      <c r="I61" s="139"/>
      <c r="J61" s="140" t="s">
        <v>51</v>
      </c>
      <c r="K61" s="13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3" t="s">
        <v>52</v>
      </c>
      <c r="E65" s="141"/>
      <c r="F65" s="141"/>
      <c r="G65" s="133" t="s">
        <v>53</v>
      </c>
      <c r="H65" s="141"/>
      <c r="I65" s="142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6" t="s">
        <v>50</v>
      </c>
      <c r="E76" s="137"/>
      <c r="F76" s="138" t="s">
        <v>51</v>
      </c>
      <c r="G76" s="136" t="s">
        <v>50</v>
      </c>
      <c r="H76" s="137"/>
      <c r="I76" s="139"/>
      <c r="J76" s="140" t="s">
        <v>51</v>
      </c>
      <c r="K76" s="13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3"/>
      <c r="C77" s="144"/>
      <c r="D77" s="144"/>
      <c r="E77" s="144"/>
      <c r="F77" s="144"/>
      <c r="G77" s="144"/>
      <c r="H77" s="144"/>
      <c r="I77" s="145"/>
      <c r="J77" s="144"/>
      <c r="K77" s="14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6"/>
      <c r="C81" s="147"/>
      <c r="D81" s="147"/>
      <c r="E81" s="147"/>
      <c r="F81" s="147"/>
      <c r="G81" s="147"/>
      <c r="H81" s="147"/>
      <c r="I81" s="148"/>
      <c r="J81" s="147"/>
      <c r="K81" s="14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88</v>
      </c>
      <c r="D82" s="33"/>
      <c r="E82" s="33"/>
      <c r="F82" s="33"/>
      <c r="G82" s="33"/>
      <c r="H82" s="33"/>
      <c r="I82" s="108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8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08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1" t="str">
        <f>E7</f>
        <v>Obnova Bernheierovy hrobky v Odrách</v>
      </c>
      <c r="F85" s="272"/>
      <c r="G85" s="272"/>
      <c r="H85" s="272"/>
      <c r="I85" s="108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3"/>
      <c r="E86" s="33"/>
      <c r="F86" s="33"/>
      <c r="G86" s="33"/>
      <c r="H86" s="33"/>
      <c r="I86" s="108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0" t="str">
        <f>E9</f>
        <v>Obnova Bernheierovy hrobky - 1. etapa</v>
      </c>
      <c r="F87" s="270"/>
      <c r="G87" s="270"/>
      <c r="H87" s="270"/>
      <c r="I87" s="108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8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Odry</v>
      </c>
      <c r="G89" s="33"/>
      <c r="H89" s="33"/>
      <c r="I89" s="110" t="s">
        <v>22</v>
      </c>
      <c r="J89" s="63">
        <f>IF(J12="","",J12)</f>
        <v>44237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08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Město Odry</v>
      </c>
      <c r="G91" s="33"/>
      <c r="H91" s="33"/>
      <c r="I91" s="110" t="s">
        <v>30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10" t="s">
        <v>33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8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9" t="s">
        <v>89</v>
      </c>
      <c r="D94" s="150"/>
      <c r="E94" s="150"/>
      <c r="F94" s="150"/>
      <c r="G94" s="150"/>
      <c r="H94" s="150"/>
      <c r="I94" s="151"/>
      <c r="J94" s="152" t="s">
        <v>90</v>
      </c>
      <c r="K94" s="15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08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3" t="s">
        <v>91</v>
      </c>
      <c r="D96" s="33"/>
      <c r="E96" s="33"/>
      <c r="F96" s="33"/>
      <c r="G96" s="33"/>
      <c r="H96" s="33"/>
      <c r="I96" s="108"/>
      <c r="J96" s="81">
        <f>J123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92</v>
      </c>
    </row>
    <row r="97" spans="1:31" s="9" customFormat="1" ht="24.95" customHeight="1">
      <c r="B97" s="154"/>
      <c r="C97" s="155"/>
      <c r="D97" s="156" t="s">
        <v>93</v>
      </c>
      <c r="E97" s="157"/>
      <c r="F97" s="157"/>
      <c r="G97" s="157"/>
      <c r="H97" s="157"/>
      <c r="I97" s="158"/>
      <c r="J97" s="159">
        <f>J124</f>
        <v>0</v>
      </c>
      <c r="K97" s="155"/>
      <c r="L97" s="160"/>
    </row>
    <row r="98" spans="1:31" s="10" customFormat="1" ht="19.899999999999999" customHeight="1">
      <c r="B98" s="161"/>
      <c r="C98" s="162"/>
      <c r="D98" s="163" t="s">
        <v>94</v>
      </c>
      <c r="E98" s="164"/>
      <c r="F98" s="164"/>
      <c r="G98" s="164"/>
      <c r="H98" s="164"/>
      <c r="I98" s="165"/>
      <c r="J98" s="166">
        <f>J125</f>
        <v>0</v>
      </c>
      <c r="K98" s="162"/>
      <c r="L98" s="167"/>
    </row>
    <row r="99" spans="1:31" s="10" customFormat="1" ht="19.899999999999999" customHeight="1">
      <c r="B99" s="161"/>
      <c r="C99" s="162"/>
      <c r="D99" s="163" t="s">
        <v>95</v>
      </c>
      <c r="E99" s="164"/>
      <c r="F99" s="164"/>
      <c r="G99" s="164"/>
      <c r="H99" s="164"/>
      <c r="I99" s="165"/>
      <c r="J99" s="166">
        <f>J135</f>
        <v>0</v>
      </c>
      <c r="K99" s="162"/>
      <c r="L99" s="167"/>
    </row>
    <row r="100" spans="1:31" s="10" customFormat="1" ht="19.899999999999999" customHeight="1">
      <c r="B100" s="161"/>
      <c r="C100" s="162"/>
      <c r="D100" s="163" t="s">
        <v>96</v>
      </c>
      <c r="E100" s="164"/>
      <c r="F100" s="164"/>
      <c r="G100" s="164"/>
      <c r="H100" s="164"/>
      <c r="I100" s="165"/>
      <c r="J100" s="166">
        <f>J141</f>
        <v>0</v>
      </c>
      <c r="K100" s="162"/>
      <c r="L100" s="167"/>
    </row>
    <row r="101" spans="1:31" s="9" customFormat="1" ht="24.95" customHeight="1">
      <c r="B101" s="154"/>
      <c r="C101" s="155"/>
      <c r="D101" s="156" t="s">
        <v>97</v>
      </c>
      <c r="E101" s="157"/>
      <c r="F101" s="157"/>
      <c r="G101" s="157"/>
      <c r="H101" s="157"/>
      <c r="I101" s="158"/>
      <c r="J101" s="159">
        <f>J145</f>
        <v>0</v>
      </c>
      <c r="K101" s="155"/>
      <c r="L101" s="160"/>
    </row>
    <row r="102" spans="1:31" s="10" customFormat="1" ht="19.899999999999999" customHeight="1">
      <c r="B102" s="161"/>
      <c r="C102" s="162"/>
      <c r="D102" s="163" t="s">
        <v>98</v>
      </c>
      <c r="E102" s="164"/>
      <c r="F102" s="164"/>
      <c r="G102" s="164"/>
      <c r="H102" s="164"/>
      <c r="I102" s="165"/>
      <c r="J102" s="166">
        <f>J146</f>
        <v>0</v>
      </c>
      <c r="K102" s="162"/>
      <c r="L102" s="167"/>
    </row>
    <row r="103" spans="1:31" s="9" customFormat="1" ht="24.95" customHeight="1">
      <c r="B103" s="154"/>
      <c r="C103" s="155"/>
      <c r="D103" s="156" t="s">
        <v>99</v>
      </c>
      <c r="E103" s="157"/>
      <c r="F103" s="157"/>
      <c r="G103" s="157"/>
      <c r="H103" s="157"/>
      <c r="I103" s="158"/>
      <c r="J103" s="159">
        <f>J152</f>
        <v>0</v>
      </c>
      <c r="K103" s="155"/>
      <c r="L103" s="160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108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145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148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100</v>
      </c>
      <c r="D110" s="33"/>
      <c r="E110" s="33"/>
      <c r="F110" s="33"/>
      <c r="G110" s="33"/>
      <c r="H110" s="33"/>
      <c r="I110" s="108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08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108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71" t="str">
        <f>E7</f>
        <v>Obnova Bernheierovy hrobky v Odrách</v>
      </c>
      <c r="F113" s="272"/>
      <c r="G113" s="272"/>
      <c r="H113" s="272"/>
      <c r="I113" s="108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87</v>
      </c>
      <c r="D114" s="33"/>
      <c r="E114" s="33"/>
      <c r="F114" s="33"/>
      <c r="G114" s="33"/>
      <c r="H114" s="33"/>
      <c r="I114" s="108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40" t="str">
        <f>E9</f>
        <v>Obnova Bernheierovy hrobky - 1. etapa</v>
      </c>
      <c r="F115" s="270"/>
      <c r="G115" s="270"/>
      <c r="H115" s="270"/>
      <c r="I115" s="108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08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F12</f>
        <v>Odry</v>
      </c>
      <c r="G117" s="33"/>
      <c r="H117" s="33"/>
      <c r="I117" s="110" t="s">
        <v>22</v>
      </c>
      <c r="J117" s="63">
        <f>IF(J12="","",J12)</f>
        <v>44237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108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24</v>
      </c>
      <c r="D119" s="33"/>
      <c r="E119" s="33"/>
      <c r="F119" s="24" t="str">
        <f>E15</f>
        <v>Město Odry</v>
      </c>
      <c r="G119" s="33"/>
      <c r="H119" s="33"/>
      <c r="I119" s="110" t="s">
        <v>30</v>
      </c>
      <c r="J119" s="29" t="str">
        <f>E21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28</v>
      </c>
      <c r="D120" s="33"/>
      <c r="E120" s="33"/>
      <c r="F120" s="24" t="str">
        <f>IF(E18="","",E18)</f>
        <v>Vyplň údaj</v>
      </c>
      <c r="G120" s="33"/>
      <c r="H120" s="33"/>
      <c r="I120" s="110" t="s">
        <v>33</v>
      </c>
      <c r="J120" s="29" t="str">
        <f>E24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108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8"/>
      <c r="B122" s="169"/>
      <c r="C122" s="170" t="s">
        <v>101</v>
      </c>
      <c r="D122" s="171" t="s">
        <v>60</v>
      </c>
      <c r="E122" s="171" t="s">
        <v>56</v>
      </c>
      <c r="F122" s="171" t="s">
        <v>57</v>
      </c>
      <c r="G122" s="171" t="s">
        <v>102</v>
      </c>
      <c r="H122" s="171" t="s">
        <v>103</v>
      </c>
      <c r="I122" s="172" t="s">
        <v>104</v>
      </c>
      <c r="J122" s="173" t="s">
        <v>90</v>
      </c>
      <c r="K122" s="174" t="s">
        <v>105</v>
      </c>
      <c r="L122" s="175"/>
      <c r="M122" s="72" t="s">
        <v>1</v>
      </c>
      <c r="N122" s="73" t="s">
        <v>39</v>
      </c>
      <c r="O122" s="73" t="s">
        <v>106</v>
      </c>
      <c r="P122" s="73" t="s">
        <v>107</v>
      </c>
      <c r="Q122" s="73" t="s">
        <v>108</v>
      </c>
      <c r="R122" s="73" t="s">
        <v>109</v>
      </c>
      <c r="S122" s="73" t="s">
        <v>110</v>
      </c>
      <c r="T122" s="74" t="s">
        <v>111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1"/>
      <c r="B123" s="32"/>
      <c r="C123" s="79" t="s">
        <v>112</v>
      </c>
      <c r="D123" s="33"/>
      <c r="E123" s="33"/>
      <c r="F123" s="33"/>
      <c r="G123" s="33"/>
      <c r="H123" s="33"/>
      <c r="I123" s="108"/>
      <c r="J123" s="176">
        <f>BK123</f>
        <v>0</v>
      </c>
      <c r="K123" s="33"/>
      <c r="L123" s="36"/>
      <c r="M123" s="75"/>
      <c r="N123" s="177"/>
      <c r="O123" s="76"/>
      <c r="P123" s="178">
        <f>P124+P145+P152</f>
        <v>0</v>
      </c>
      <c r="Q123" s="76"/>
      <c r="R123" s="178">
        <f>R124+R145+R152</f>
        <v>8.0000000000000002E-3</v>
      </c>
      <c r="S123" s="76"/>
      <c r="T123" s="179">
        <f>T124+T145+T152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74</v>
      </c>
      <c r="AU123" s="14" t="s">
        <v>92</v>
      </c>
      <c r="BK123" s="180">
        <f>BK124+BK145+BK152</f>
        <v>0</v>
      </c>
    </row>
    <row r="124" spans="1:65" s="12" customFormat="1" ht="25.9" customHeight="1">
      <c r="B124" s="181"/>
      <c r="C124" s="182"/>
      <c r="D124" s="183" t="s">
        <v>74</v>
      </c>
      <c r="E124" s="184" t="s">
        <v>113</v>
      </c>
      <c r="F124" s="184" t="s">
        <v>113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P125+P135+P141</f>
        <v>0</v>
      </c>
      <c r="Q124" s="189"/>
      <c r="R124" s="190">
        <f>R125+R135+R141</f>
        <v>0</v>
      </c>
      <c r="S124" s="189"/>
      <c r="T124" s="191">
        <f>T125+T135+T141</f>
        <v>0</v>
      </c>
      <c r="AR124" s="192" t="s">
        <v>83</v>
      </c>
      <c r="AT124" s="193" t="s">
        <v>74</v>
      </c>
      <c r="AU124" s="193" t="s">
        <v>75</v>
      </c>
      <c r="AY124" s="192" t="s">
        <v>114</v>
      </c>
      <c r="BK124" s="194">
        <f>BK125+BK135+BK141</f>
        <v>0</v>
      </c>
    </row>
    <row r="125" spans="1:65" s="12" customFormat="1" ht="22.9" customHeight="1">
      <c r="B125" s="181"/>
      <c r="C125" s="182"/>
      <c r="D125" s="183" t="s">
        <v>74</v>
      </c>
      <c r="E125" s="195" t="s">
        <v>115</v>
      </c>
      <c r="F125" s="195" t="s">
        <v>116</v>
      </c>
      <c r="G125" s="182"/>
      <c r="H125" s="182"/>
      <c r="I125" s="185"/>
      <c r="J125" s="196">
        <f>BK125</f>
        <v>0</v>
      </c>
      <c r="K125" s="182"/>
      <c r="L125" s="187"/>
      <c r="M125" s="188"/>
      <c r="N125" s="189"/>
      <c r="O125" s="189"/>
      <c r="P125" s="190">
        <f>SUM(P126:P134)</f>
        <v>0</v>
      </c>
      <c r="Q125" s="189"/>
      <c r="R125" s="190">
        <f>SUM(R126:R134)</f>
        <v>0</v>
      </c>
      <c r="S125" s="189"/>
      <c r="T125" s="191">
        <f>SUM(T126:T134)</f>
        <v>0</v>
      </c>
      <c r="AR125" s="192" t="s">
        <v>83</v>
      </c>
      <c r="AT125" s="193" t="s">
        <v>74</v>
      </c>
      <c r="AU125" s="193" t="s">
        <v>83</v>
      </c>
      <c r="AY125" s="192" t="s">
        <v>114</v>
      </c>
      <c r="BK125" s="194">
        <f>SUM(BK126:BK134)</f>
        <v>0</v>
      </c>
    </row>
    <row r="126" spans="1:65" s="2" customFormat="1" ht="16.5" customHeight="1">
      <c r="A126" s="31"/>
      <c r="B126" s="32"/>
      <c r="C126" s="197" t="s">
        <v>83</v>
      </c>
      <c r="D126" s="197" t="s">
        <v>117</v>
      </c>
      <c r="E126" s="198" t="s">
        <v>118</v>
      </c>
      <c r="F126" s="199" t="s">
        <v>119</v>
      </c>
      <c r="G126" s="200" t="s">
        <v>120</v>
      </c>
      <c r="H126" s="201">
        <v>0.3</v>
      </c>
      <c r="I126" s="202"/>
      <c r="J126" s="203">
        <f t="shared" ref="J126:J134" si="0">ROUND(I126*H126,2)</f>
        <v>0</v>
      </c>
      <c r="K126" s="204"/>
      <c r="L126" s="36"/>
      <c r="M126" s="205" t="s">
        <v>1</v>
      </c>
      <c r="N126" s="206" t="s">
        <v>40</v>
      </c>
      <c r="O126" s="68"/>
      <c r="P126" s="207">
        <f t="shared" ref="P126:P134" si="1">O126*H126</f>
        <v>0</v>
      </c>
      <c r="Q126" s="207">
        <v>0</v>
      </c>
      <c r="R126" s="207">
        <f t="shared" ref="R126:R134" si="2">Q126*H126</f>
        <v>0</v>
      </c>
      <c r="S126" s="207">
        <v>0</v>
      </c>
      <c r="T126" s="208">
        <f t="shared" ref="T126:T134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9" t="s">
        <v>121</v>
      </c>
      <c r="AT126" s="209" t="s">
        <v>117</v>
      </c>
      <c r="AU126" s="209" t="s">
        <v>85</v>
      </c>
      <c r="AY126" s="14" t="s">
        <v>114</v>
      </c>
      <c r="BE126" s="210">
        <f t="shared" ref="BE126:BE134" si="4">IF(N126="základní",J126,0)</f>
        <v>0</v>
      </c>
      <c r="BF126" s="210">
        <f t="shared" ref="BF126:BF134" si="5">IF(N126="snížená",J126,0)</f>
        <v>0</v>
      </c>
      <c r="BG126" s="210">
        <f t="shared" ref="BG126:BG134" si="6">IF(N126="zákl. přenesená",J126,0)</f>
        <v>0</v>
      </c>
      <c r="BH126" s="210">
        <f t="shared" ref="BH126:BH134" si="7">IF(N126="sníž. přenesená",J126,0)</f>
        <v>0</v>
      </c>
      <c r="BI126" s="210">
        <f t="shared" ref="BI126:BI134" si="8">IF(N126="nulová",J126,0)</f>
        <v>0</v>
      </c>
      <c r="BJ126" s="14" t="s">
        <v>83</v>
      </c>
      <c r="BK126" s="210">
        <f t="shared" ref="BK126:BK134" si="9">ROUND(I126*H126,2)</f>
        <v>0</v>
      </c>
      <c r="BL126" s="14" t="s">
        <v>121</v>
      </c>
      <c r="BM126" s="209" t="s">
        <v>122</v>
      </c>
    </row>
    <row r="127" spans="1:65" s="2" customFormat="1" ht="21.75" customHeight="1">
      <c r="A127" s="31"/>
      <c r="B127" s="32"/>
      <c r="C127" s="197" t="s">
        <v>85</v>
      </c>
      <c r="D127" s="197" t="s">
        <v>117</v>
      </c>
      <c r="E127" s="198" t="s">
        <v>123</v>
      </c>
      <c r="F127" s="199" t="s">
        <v>124</v>
      </c>
      <c r="G127" s="200" t="s">
        <v>120</v>
      </c>
      <c r="H127" s="201">
        <v>0.3</v>
      </c>
      <c r="I127" s="202"/>
      <c r="J127" s="203">
        <f t="shared" si="0"/>
        <v>0</v>
      </c>
      <c r="K127" s="204"/>
      <c r="L127" s="36"/>
      <c r="M127" s="205" t="s">
        <v>1</v>
      </c>
      <c r="N127" s="206" t="s">
        <v>40</v>
      </c>
      <c r="O127" s="68"/>
      <c r="P127" s="207">
        <f t="shared" si="1"/>
        <v>0</v>
      </c>
      <c r="Q127" s="207">
        <v>0</v>
      </c>
      <c r="R127" s="207">
        <f t="shared" si="2"/>
        <v>0</v>
      </c>
      <c r="S127" s="207">
        <v>0</v>
      </c>
      <c r="T127" s="20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121</v>
      </c>
      <c r="AT127" s="209" t="s">
        <v>117</v>
      </c>
      <c r="AU127" s="209" t="s">
        <v>85</v>
      </c>
      <c r="AY127" s="14" t="s">
        <v>114</v>
      </c>
      <c r="BE127" s="210">
        <f t="shared" si="4"/>
        <v>0</v>
      </c>
      <c r="BF127" s="210">
        <f t="shared" si="5"/>
        <v>0</v>
      </c>
      <c r="BG127" s="210">
        <f t="shared" si="6"/>
        <v>0</v>
      </c>
      <c r="BH127" s="210">
        <f t="shared" si="7"/>
        <v>0</v>
      </c>
      <c r="BI127" s="210">
        <f t="shared" si="8"/>
        <v>0</v>
      </c>
      <c r="BJ127" s="14" t="s">
        <v>83</v>
      </c>
      <c r="BK127" s="210">
        <f t="shared" si="9"/>
        <v>0</v>
      </c>
      <c r="BL127" s="14" t="s">
        <v>121</v>
      </c>
      <c r="BM127" s="209" t="s">
        <v>125</v>
      </c>
    </row>
    <row r="128" spans="1:65" s="2" customFormat="1" ht="21.75" customHeight="1">
      <c r="A128" s="31"/>
      <c r="B128" s="32"/>
      <c r="C128" s="197" t="s">
        <v>126</v>
      </c>
      <c r="D128" s="197" t="s">
        <v>117</v>
      </c>
      <c r="E128" s="198" t="s">
        <v>127</v>
      </c>
      <c r="F128" s="199" t="s">
        <v>128</v>
      </c>
      <c r="G128" s="200" t="s">
        <v>120</v>
      </c>
      <c r="H128" s="201">
        <v>0.3</v>
      </c>
      <c r="I128" s="202"/>
      <c r="J128" s="203">
        <f t="shared" si="0"/>
        <v>0</v>
      </c>
      <c r="K128" s="204"/>
      <c r="L128" s="36"/>
      <c r="M128" s="205" t="s">
        <v>1</v>
      </c>
      <c r="N128" s="206" t="s">
        <v>40</v>
      </c>
      <c r="O128" s="68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121</v>
      </c>
      <c r="AT128" s="209" t="s">
        <v>117</v>
      </c>
      <c r="AU128" s="209" t="s">
        <v>85</v>
      </c>
      <c r="AY128" s="14" t="s">
        <v>114</v>
      </c>
      <c r="BE128" s="210">
        <f t="shared" si="4"/>
        <v>0</v>
      </c>
      <c r="BF128" s="210">
        <f t="shared" si="5"/>
        <v>0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83</v>
      </c>
      <c r="BK128" s="210">
        <f t="shared" si="9"/>
        <v>0</v>
      </c>
      <c r="BL128" s="14" t="s">
        <v>121</v>
      </c>
      <c r="BM128" s="209" t="s">
        <v>129</v>
      </c>
    </row>
    <row r="129" spans="1:65" s="2" customFormat="1" ht="21.75" customHeight="1">
      <c r="A129" s="31"/>
      <c r="B129" s="32"/>
      <c r="C129" s="197" t="s">
        <v>121</v>
      </c>
      <c r="D129" s="197" t="s">
        <v>117</v>
      </c>
      <c r="E129" s="198" t="s">
        <v>130</v>
      </c>
      <c r="F129" s="199" t="s">
        <v>131</v>
      </c>
      <c r="G129" s="200" t="s">
        <v>120</v>
      </c>
      <c r="H129" s="201">
        <v>0.3</v>
      </c>
      <c r="I129" s="202"/>
      <c r="J129" s="203">
        <f t="shared" si="0"/>
        <v>0</v>
      </c>
      <c r="K129" s="204"/>
      <c r="L129" s="36"/>
      <c r="M129" s="205" t="s">
        <v>1</v>
      </c>
      <c r="N129" s="206" t="s">
        <v>40</v>
      </c>
      <c r="O129" s="68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121</v>
      </c>
      <c r="AT129" s="209" t="s">
        <v>117</v>
      </c>
      <c r="AU129" s="209" t="s">
        <v>85</v>
      </c>
      <c r="AY129" s="14" t="s">
        <v>114</v>
      </c>
      <c r="BE129" s="210">
        <f t="shared" si="4"/>
        <v>0</v>
      </c>
      <c r="BF129" s="210">
        <f t="shared" si="5"/>
        <v>0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83</v>
      </c>
      <c r="BK129" s="210">
        <f t="shared" si="9"/>
        <v>0</v>
      </c>
      <c r="BL129" s="14" t="s">
        <v>121</v>
      </c>
      <c r="BM129" s="209" t="s">
        <v>132</v>
      </c>
    </row>
    <row r="130" spans="1:65" s="2" customFormat="1" ht="21.75" customHeight="1">
      <c r="A130" s="31"/>
      <c r="B130" s="32"/>
      <c r="C130" s="197" t="s">
        <v>133</v>
      </c>
      <c r="D130" s="197" t="s">
        <v>117</v>
      </c>
      <c r="E130" s="198" t="s">
        <v>134</v>
      </c>
      <c r="F130" s="199" t="s">
        <v>135</v>
      </c>
      <c r="G130" s="200" t="s">
        <v>120</v>
      </c>
      <c r="H130" s="201">
        <v>0.3</v>
      </c>
      <c r="I130" s="202"/>
      <c r="J130" s="203">
        <f t="shared" si="0"/>
        <v>0</v>
      </c>
      <c r="K130" s="204"/>
      <c r="L130" s="36"/>
      <c r="M130" s="205" t="s">
        <v>1</v>
      </c>
      <c r="N130" s="206" t="s">
        <v>40</v>
      </c>
      <c r="O130" s="68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121</v>
      </c>
      <c r="AT130" s="209" t="s">
        <v>117</v>
      </c>
      <c r="AU130" s="209" t="s">
        <v>85</v>
      </c>
      <c r="AY130" s="14" t="s">
        <v>114</v>
      </c>
      <c r="BE130" s="210">
        <f t="shared" si="4"/>
        <v>0</v>
      </c>
      <c r="BF130" s="210">
        <f t="shared" si="5"/>
        <v>0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83</v>
      </c>
      <c r="BK130" s="210">
        <f t="shared" si="9"/>
        <v>0</v>
      </c>
      <c r="BL130" s="14" t="s">
        <v>121</v>
      </c>
      <c r="BM130" s="209" t="s">
        <v>136</v>
      </c>
    </row>
    <row r="131" spans="1:65" s="2" customFormat="1" ht="33.75" customHeight="1">
      <c r="A131" s="31"/>
      <c r="B131" s="32"/>
      <c r="C131" s="197" t="s">
        <v>137</v>
      </c>
      <c r="D131" s="197" t="s">
        <v>117</v>
      </c>
      <c r="E131" s="198" t="s">
        <v>138</v>
      </c>
      <c r="F131" s="199" t="s">
        <v>139</v>
      </c>
      <c r="G131" s="200" t="s">
        <v>120</v>
      </c>
      <c r="H131" s="201">
        <v>0.3</v>
      </c>
      <c r="I131" s="202"/>
      <c r="J131" s="203">
        <f t="shared" si="0"/>
        <v>0</v>
      </c>
      <c r="K131" s="204"/>
      <c r="L131" s="36"/>
      <c r="M131" s="205" t="s">
        <v>1</v>
      </c>
      <c r="N131" s="206" t="s">
        <v>40</v>
      </c>
      <c r="O131" s="68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121</v>
      </c>
      <c r="AT131" s="209" t="s">
        <v>117</v>
      </c>
      <c r="AU131" s="209" t="s">
        <v>85</v>
      </c>
      <c r="AY131" s="14" t="s">
        <v>114</v>
      </c>
      <c r="BE131" s="210">
        <f t="shared" si="4"/>
        <v>0</v>
      </c>
      <c r="BF131" s="210">
        <f t="shared" si="5"/>
        <v>0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83</v>
      </c>
      <c r="BK131" s="210">
        <f t="shared" si="9"/>
        <v>0</v>
      </c>
      <c r="BL131" s="14" t="s">
        <v>121</v>
      </c>
      <c r="BM131" s="209" t="s">
        <v>140</v>
      </c>
    </row>
    <row r="132" spans="1:65" s="2" customFormat="1" ht="33.75" customHeight="1">
      <c r="A132" s="31"/>
      <c r="B132" s="32"/>
      <c r="C132" s="197" t="s">
        <v>141</v>
      </c>
      <c r="D132" s="197" t="s">
        <v>117</v>
      </c>
      <c r="E132" s="198" t="s">
        <v>142</v>
      </c>
      <c r="F132" s="199" t="s">
        <v>143</v>
      </c>
      <c r="G132" s="200" t="s">
        <v>120</v>
      </c>
      <c r="H132" s="201">
        <v>0.3</v>
      </c>
      <c r="I132" s="202"/>
      <c r="J132" s="203">
        <f t="shared" si="0"/>
        <v>0</v>
      </c>
      <c r="K132" s="204"/>
      <c r="L132" s="36"/>
      <c r="M132" s="205" t="s">
        <v>1</v>
      </c>
      <c r="N132" s="206" t="s">
        <v>40</v>
      </c>
      <c r="O132" s="68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121</v>
      </c>
      <c r="AT132" s="209" t="s">
        <v>117</v>
      </c>
      <c r="AU132" s="209" t="s">
        <v>85</v>
      </c>
      <c r="AY132" s="14" t="s">
        <v>114</v>
      </c>
      <c r="BE132" s="210">
        <f t="shared" si="4"/>
        <v>0</v>
      </c>
      <c r="BF132" s="210">
        <f t="shared" si="5"/>
        <v>0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83</v>
      </c>
      <c r="BK132" s="210">
        <f t="shared" si="9"/>
        <v>0</v>
      </c>
      <c r="BL132" s="14" t="s">
        <v>121</v>
      </c>
      <c r="BM132" s="209" t="s">
        <v>144</v>
      </c>
    </row>
    <row r="133" spans="1:65" s="2" customFormat="1" ht="33.75" customHeight="1">
      <c r="A133" s="31"/>
      <c r="B133" s="32"/>
      <c r="C133" s="197" t="s">
        <v>145</v>
      </c>
      <c r="D133" s="197" t="s">
        <v>117</v>
      </c>
      <c r="E133" s="198" t="s">
        <v>146</v>
      </c>
      <c r="F133" s="199" t="s">
        <v>147</v>
      </c>
      <c r="G133" s="200" t="s">
        <v>120</v>
      </c>
      <c r="H133" s="201">
        <v>0.3</v>
      </c>
      <c r="I133" s="202"/>
      <c r="J133" s="203">
        <f t="shared" si="0"/>
        <v>0</v>
      </c>
      <c r="K133" s="204"/>
      <c r="L133" s="36"/>
      <c r="M133" s="205" t="s">
        <v>1</v>
      </c>
      <c r="N133" s="206" t="s">
        <v>40</v>
      </c>
      <c r="O133" s="68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121</v>
      </c>
      <c r="AT133" s="209" t="s">
        <v>117</v>
      </c>
      <c r="AU133" s="209" t="s">
        <v>85</v>
      </c>
      <c r="AY133" s="14" t="s">
        <v>114</v>
      </c>
      <c r="BE133" s="210">
        <f t="shared" si="4"/>
        <v>0</v>
      </c>
      <c r="BF133" s="210">
        <f t="shared" si="5"/>
        <v>0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83</v>
      </c>
      <c r="BK133" s="210">
        <f t="shared" si="9"/>
        <v>0</v>
      </c>
      <c r="BL133" s="14" t="s">
        <v>121</v>
      </c>
      <c r="BM133" s="209" t="s">
        <v>148</v>
      </c>
    </row>
    <row r="134" spans="1:65" s="2" customFormat="1" ht="22.5" customHeight="1">
      <c r="A134" s="31"/>
      <c r="B134" s="32"/>
      <c r="C134" s="197" t="s">
        <v>149</v>
      </c>
      <c r="D134" s="197" t="s">
        <v>117</v>
      </c>
      <c r="E134" s="198" t="s">
        <v>150</v>
      </c>
      <c r="F134" s="199" t="s">
        <v>151</v>
      </c>
      <c r="G134" s="200" t="s">
        <v>120</v>
      </c>
      <c r="H134" s="201">
        <v>0.3</v>
      </c>
      <c r="I134" s="202"/>
      <c r="J134" s="203">
        <f t="shared" si="0"/>
        <v>0</v>
      </c>
      <c r="K134" s="204"/>
      <c r="L134" s="36"/>
      <c r="M134" s="205" t="s">
        <v>1</v>
      </c>
      <c r="N134" s="206" t="s">
        <v>40</v>
      </c>
      <c r="O134" s="68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121</v>
      </c>
      <c r="AT134" s="209" t="s">
        <v>117</v>
      </c>
      <c r="AU134" s="209" t="s">
        <v>85</v>
      </c>
      <c r="AY134" s="14" t="s">
        <v>114</v>
      </c>
      <c r="BE134" s="210">
        <f t="shared" si="4"/>
        <v>0</v>
      </c>
      <c r="BF134" s="210">
        <f t="shared" si="5"/>
        <v>0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83</v>
      </c>
      <c r="BK134" s="210">
        <f t="shared" si="9"/>
        <v>0</v>
      </c>
      <c r="BL134" s="14" t="s">
        <v>121</v>
      </c>
      <c r="BM134" s="209" t="s">
        <v>152</v>
      </c>
    </row>
    <row r="135" spans="1:65" s="12" customFormat="1" ht="22.9" customHeight="1">
      <c r="B135" s="181"/>
      <c r="C135" s="182"/>
      <c r="D135" s="183" t="s">
        <v>74</v>
      </c>
      <c r="E135" s="195" t="s">
        <v>153</v>
      </c>
      <c r="F135" s="195" t="s">
        <v>154</v>
      </c>
      <c r="G135" s="182"/>
      <c r="H135" s="182"/>
      <c r="I135" s="185"/>
      <c r="J135" s="196">
        <f>BK135</f>
        <v>0</v>
      </c>
      <c r="K135" s="182"/>
      <c r="L135" s="187"/>
      <c r="M135" s="188"/>
      <c r="N135" s="189"/>
      <c r="O135" s="189"/>
      <c r="P135" s="190">
        <f>SUM(P136:P140)</f>
        <v>0</v>
      </c>
      <c r="Q135" s="189"/>
      <c r="R135" s="190">
        <f>SUM(R136:R140)</f>
        <v>0</v>
      </c>
      <c r="S135" s="189"/>
      <c r="T135" s="191">
        <f>SUM(T136:T140)</f>
        <v>0</v>
      </c>
      <c r="AR135" s="192" t="s">
        <v>83</v>
      </c>
      <c r="AT135" s="193" t="s">
        <v>74</v>
      </c>
      <c r="AU135" s="193" t="s">
        <v>83</v>
      </c>
      <c r="AY135" s="192" t="s">
        <v>114</v>
      </c>
      <c r="BK135" s="194">
        <f>SUM(BK136:BK140)</f>
        <v>0</v>
      </c>
    </row>
    <row r="136" spans="1:65" s="2" customFormat="1" ht="21.75" customHeight="1">
      <c r="A136" s="31"/>
      <c r="B136" s="32"/>
      <c r="C136" s="197" t="s">
        <v>155</v>
      </c>
      <c r="D136" s="197" t="s">
        <v>117</v>
      </c>
      <c r="E136" s="198" t="s">
        <v>156</v>
      </c>
      <c r="F136" s="199" t="s">
        <v>157</v>
      </c>
      <c r="G136" s="200" t="s">
        <v>158</v>
      </c>
      <c r="H136" s="201">
        <v>134.4</v>
      </c>
      <c r="I136" s="202"/>
      <c r="J136" s="203">
        <f>ROUND(I136*H136,2)</f>
        <v>0</v>
      </c>
      <c r="K136" s="204"/>
      <c r="L136" s="36"/>
      <c r="M136" s="205" t="s">
        <v>1</v>
      </c>
      <c r="N136" s="206" t="s">
        <v>40</v>
      </c>
      <c r="O136" s="68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121</v>
      </c>
      <c r="AT136" s="209" t="s">
        <v>117</v>
      </c>
      <c r="AU136" s="209" t="s">
        <v>85</v>
      </c>
      <c r="AY136" s="14" t="s">
        <v>114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4" t="s">
        <v>83</v>
      </c>
      <c r="BK136" s="210">
        <f>ROUND(I136*H136,2)</f>
        <v>0</v>
      </c>
      <c r="BL136" s="14" t="s">
        <v>121</v>
      </c>
      <c r="BM136" s="209" t="s">
        <v>159</v>
      </c>
    </row>
    <row r="137" spans="1:65" s="2" customFormat="1" ht="21.75" customHeight="1">
      <c r="A137" s="31"/>
      <c r="B137" s="32"/>
      <c r="C137" s="197" t="s">
        <v>160</v>
      </c>
      <c r="D137" s="197" t="s">
        <v>117</v>
      </c>
      <c r="E137" s="198" t="s">
        <v>161</v>
      </c>
      <c r="F137" s="199" t="s">
        <v>162</v>
      </c>
      <c r="G137" s="200" t="s">
        <v>158</v>
      </c>
      <c r="H137" s="201">
        <v>134.4</v>
      </c>
      <c r="I137" s="202"/>
      <c r="J137" s="203">
        <f>ROUND(I137*H137,2)</f>
        <v>0</v>
      </c>
      <c r="K137" s="204"/>
      <c r="L137" s="36"/>
      <c r="M137" s="205" t="s">
        <v>1</v>
      </c>
      <c r="N137" s="206" t="s">
        <v>40</v>
      </c>
      <c r="O137" s="68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121</v>
      </c>
      <c r="AT137" s="209" t="s">
        <v>117</v>
      </c>
      <c r="AU137" s="209" t="s">
        <v>85</v>
      </c>
      <c r="AY137" s="14" t="s">
        <v>114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4" t="s">
        <v>83</v>
      </c>
      <c r="BK137" s="210">
        <f>ROUND(I137*H137,2)</f>
        <v>0</v>
      </c>
      <c r="BL137" s="14" t="s">
        <v>121</v>
      </c>
      <c r="BM137" s="209" t="s">
        <v>163</v>
      </c>
    </row>
    <row r="138" spans="1:65" s="2" customFormat="1" ht="21.75" customHeight="1">
      <c r="A138" s="31"/>
      <c r="B138" s="32"/>
      <c r="C138" s="197" t="s">
        <v>164</v>
      </c>
      <c r="D138" s="197" t="s">
        <v>117</v>
      </c>
      <c r="E138" s="198" t="s">
        <v>165</v>
      </c>
      <c r="F138" s="199" t="s">
        <v>166</v>
      </c>
      <c r="G138" s="200" t="s">
        <v>158</v>
      </c>
      <c r="H138" s="201">
        <v>134.4</v>
      </c>
      <c r="I138" s="202"/>
      <c r="J138" s="203">
        <f>ROUND(I138*H138,2)</f>
        <v>0</v>
      </c>
      <c r="K138" s="204"/>
      <c r="L138" s="36"/>
      <c r="M138" s="205" t="s">
        <v>1</v>
      </c>
      <c r="N138" s="206" t="s">
        <v>40</v>
      </c>
      <c r="O138" s="68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121</v>
      </c>
      <c r="AT138" s="209" t="s">
        <v>117</v>
      </c>
      <c r="AU138" s="209" t="s">
        <v>85</v>
      </c>
      <c r="AY138" s="14" t="s">
        <v>114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4" t="s">
        <v>83</v>
      </c>
      <c r="BK138" s="210">
        <f>ROUND(I138*H138,2)</f>
        <v>0</v>
      </c>
      <c r="BL138" s="14" t="s">
        <v>121</v>
      </c>
      <c r="BM138" s="209" t="s">
        <v>167</v>
      </c>
    </row>
    <row r="139" spans="1:65" s="2" customFormat="1" ht="21.75" customHeight="1">
      <c r="A139" s="31"/>
      <c r="B139" s="32"/>
      <c r="C139" s="197" t="s">
        <v>168</v>
      </c>
      <c r="D139" s="197" t="s">
        <v>117</v>
      </c>
      <c r="E139" s="198" t="s">
        <v>169</v>
      </c>
      <c r="F139" s="199" t="s">
        <v>170</v>
      </c>
      <c r="G139" s="200" t="s">
        <v>158</v>
      </c>
      <c r="H139" s="201">
        <v>134.4</v>
      </c>
      <c r="I139" s="202"/>
      <c r="J139" s="203">
        <f>ROUND(I139*H139,2)</f>
        <v>0</v>
      </c>
      <c r="K139" s="204"/>
      <c r="L139" s="36"/>
      <c r="M139" s="205" t="s">
        <v>1</v>
      </c>
      <c r="N139" s="206" t="s">
        <v>40</v>
      </c>
      <c r="O139" s="68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121</v>
      </c>
      <c r="AT139" s="209" t="s">
        <v>117</v>
      </c>
      <c r="AU139" s="209" t="s">
        <v>85</v>
      </c>
      <c r="AY139" s="14" t="s">
        <v>114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4" t="s">
        <v>83</v>
      </c>
      <c r="BK139" s="210">
        <f>ROUND(I139*H139,2)</f>
        <v>0</v>
      </c>
      <c r="BL139" s="14" t="s">
        <v>121</v>
      </c>
      <c r="BM139" s="209" t="s">
        <v>171</v>
      </c>
    </row>
    <row r="140" spans="1:65" s="2" customFormat="1" ht="21.75" customHeight="1">
      <c r="A140" s="31"/>
      <c r="B140" s="32"/>
      <c r="C140" s="197" t="s">
        <v>172</v>
      </c>
      <c r="D140" s="197" t="s">
        <v>117</v>
      </c>
      <c r="E140" s="198" t="s">
        <v>173</v>
      </c>
      <c r="F140" s="199" t="s">
        <v>174</v>
      </c>
      <c r="G140" s="200" t="s">
        <v>158</v>
      </c>
      <c r="H140" s="201">
        <v>48</v>
      </c>
      <c r="I140" s="202"/>
      <c r="J140" s="203">
        <f>ROUND(I140*H140,2)</f>
        <v>0</v>
      </c>
      <c r="K140" s="204"/>
      <c r="L140" s="36"/>
      <c r="M140" s="205" t="s">
        <v>1</v>
      </c>
      <c r="N140" s="206" t="s">
        <v>40</v>
      </c>
      <c r="O140" s="68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121</v>
      </c>
      <c r="AT140" s="209" t="s">
        <v>117</v>
      </c>
      <c r="AU140" s="209" t="s">
        <v>85</v>
      </c>
      <c r="AY140" s="14" t="s">
        <v>114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4" t="s">
        <v>83</v>
      </c>
      <c r="BK140" s="210">
        <f>ROUND(I140*H140,2)</f>
        <v>0</v>
      </c>
      <c r="BL140" s="14" t="s">
        <v>121</v>
      </c>
      <c r="BM140" s="209" t="s">
        <v>175</v>
      </c>
    </row>
    <row r="141" spans="1:65" s="12" customFormat="1" ht="22.9" customHeight="1">
      <c r="B141" s="181"/>
      <c r="C141" s="182"/>
      <c r="D141" s="183" t="s">
        <v>74</v>
      </c>
      <c r="E141" s="195" t="s">
        <v>176</v>
      </c>
      <c r="F141" s="195" t="s">
        <v>177</v>
      </c>
      <c r="G141" s="182"/>
      <c r="H141" s="182"/>
      <c r="I141" s="185"/>
      <c r="J141" s="196">
        <f>BK141</f>
        <v>0</v>
      </c>
      <c r="K141" s="182"/>
      <c r="L141" s="187"/>
      <c r="M141" s="188"/>
      <c r="N141" s="189"/>
      <c r="O141" s="189"/>
      <c r="P141" s="190">
        <f>SUM(P142:P144)</f>
        <v>0</v>
      </c>
      <c r="Q141" s="189"/>
      <c r="R141" s="190">
        <f>SUM(R142:R144)</f>
        <v>0</v>
      </c>
      <c r="S141" s="189"/>
      <c r="T141" s="191">
        <f>SUM(T142:T144)</f>
        <v>0</v>
      </c>
      <c r="AR141" s="192" t="s">
        <v>83</v>
      </c>
      <c r="AT141" s="193" t="s">
        <v>74</v>
      </c>
      <c r="AU141" s="193" t="s">
        <v>83</v>
      </c>
      <c r="AY141" s="192" t="s">
        <v>114</v>
      </c>
      <c r="BK141" s="194">
        <f>SUM(BK142:BK144)</f>
        <v>0</v>
      </c>
    </row>
    <row r="142" spans="1:65" s="2" customFormat="1" ht="16.5" customHeight="1">
      <c r="A142" s="31"/>
      <c r="B142" s="32"/>
      <c r="C142" s="197" t="s">
        <v>8</v>
      </c>
      <c r="D142" s="197" t="s">
        <v>117</v>
      </c>
      <c r="E142" s="198" t="s">
        <v>178</v>
      </c>
      <c r="F142" s="199" t="s">
        <v>179</v>
      </c>
      <c r="G142" s="200" t="s">
        <v>180</v>
      </c>
      <c r="H142" s="201">
        <v>1</v>
      </c>
      <c r="I142" s="202"/>
      <c r="J142" s="203">
        <f>ROUND(I142*H142,2)</f>
        <v>0</v>
      </c>
      <c r="K142" s="204"/>
      <c r="L142" s="36"/>
      <c r="M142" s="205" t="s">
        <v>1</v>
      </c>
      <c r="N142" s="206" t="s">
        <v>40</v>
      </c>
      <c r="O142" s="68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121</v>
      </c>
      <c r="AT142" s="209" t="s">
        <v>117</v>
      </c>
      <c r="AU142" s="209" t="s">
        <v>85</v>
      </c>
      <c r="AY142" s="14" t="s">
        <v>114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4" t="s">
        <v>83</v>
      </c>
      <c r="BK142" s="210">
        <f>ROUND(I142*H142,2)</f>
        <v>0</v>
      </c>
      <c r="BL142" s="14" t="s">
        <v>121</v>
      </c>
      <c r="BM142" s="209" t="s">
        <v>181</v>
      </c>
    </row>
    <row r="143" spans="1:65" s="2" customFormat="1" ht="21.75" customHeight="1">
      <c r="A143" s="31"/>
      <c r="B143" s="32"/>
      <c r="C143" s="197" t="s">
        <v>182</v>
      </c>
      <c r="D143" s="197" t="s">
        <v>117</v>
      </c>
      <c r="E143" s="198" t="s">
        <v>183</v>
      </c>
      <c r="F143" s="199" t="s">
        <v>184</v>
      </c>
      <c r="G143" s="200" t="s">
        <v>180</v>
      </c>
      <c r="H143" s="201">
        <v>0.2</v>
      </c>
      <c r="I143" s="202"/>
      <c r="J143" s="203">
        <f>ROUND(I143*H143,2)</f>
        <v>0</v>
      </c>
      <c r="K143" s="204"/>
      <c r="L143" s="36"/>
      <c r="M143" s="205" t="s">
        <v>1</v>
      </c>
      <c r="N143" s="206" t="s">
        <v>40</v>
      </c>
      <c r="O143" s="68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121</v>
      </c>
      <c r="AT143" s="209" t="s">
        <v>117</v>
      </c>
      <c r="AU143" s="209" t="s">
        <v>85</v>
      </c>
      <c r="AY143" s="14" t="s">
        <v>114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4" t="s">
        <v>83</v>
      </c>
      <c r="BK143" s="210">
        <f>ROUND(I143*H143,2)</f>
        <v>0</v>
      </c>
      <c r="BL143" s="14" t="s">
        <v>121</v>
      </c>
      <c r="BM143" s="209" t="s">
        <v>185</v>
      </c>
    </row>
    <row r="144" spans="1:65" s="2" customFormat="1" ht="21.75" customHeight="1">
      <c r="A144" s="31"/>
      <c r="B144" s="32"/>
      <c r="C144" s="197" t="s">
        <v>186</v>
      </c>
      <c r="D144" s="197" t="s">
        <v>117</v>
      </c>
      <c r="E144" s="198" t="s">
        <v>187</v>
      </c>
      <c r="F144" s="199" t="s">
        <v>188</v>
      </c>
      <c r="G144" s="200" t="s">
        <v>180</v>
      </c>
      <c r="H144" s="201">
        <v>1</v>
      </c>
      <c r="I144" s="202"/>
      <c r="J144" s="203">
        <f>ROUND(I144*H144,2)</f>
        <v>0</v>
      </c>
      <c r="K144" s="204"/>
      <c r="L144" s="36"/>
      <c r="M144" s="205" t="s">
        <v>1</v>
      </c>
      <c r="N144" s="206" t="s">
        <v>40</v>
      </c>
      <c r="O144" s="68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121</v>
      </c>
      <c r="AT144" s="209" t="s">
        <v>117</v>
      </c>
      <c r="AU144" s="209" t="s">
        <v>85</v>
      </c>
      <c r="AY144" s="14" t="s">
        <v>114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4" t="s">
        <v>83</v>
      </c>
      <c r="BK144" s="210">
        <f>ROUND(I144*H144,2)</f>
        <v>0</v>
      </c>
      <c r="BL144" s="14" t="s">
        <v>121</v>
      </c>
      <c r="BM144" s="209" t="s">
        <v>189</v>
      </c>
    </row>
    <row r="145" spans="1:65" s="12" customFormat="1" ht="25.9" customHeight="1">
      <c r="B145" s="181"/>
      <c r="C145" s="182"/>
      <c r="D145" s="183" t="s">
        <v>74</v>
      </c>
      <c r="E145" s="184" t="s">
        <v>190</v>
      </c>
      <c r="F145" s="184" t="s">
        <v>191</v>
      </c>
      <c r="G145" s="182"/>
      <c r="H145" s="182"/>
      <c r="I145" s="185"/>
      <c r="J145" s="186">
        <f>BK145</f>
        <v>0</v>
      </c>
      <c r="K145" s="182"/>
      <c r="L145" s="187"/>
      <c r="M145" s="188"/>
      <c r="N145" s="189"/>
      <c r="O145" s="189"/>
      <c r="P145" s="190">
        <f>P146</f>
        <v>0</v>
      </c>
      <c r="Q145" s="189"/>
      <c r="R145" s="190">
        <f>R146</f>
        <v>8.0000000000000002E-3</v>
      </c>
      <c r="S145" s="189"/>
      <c r="T145" s="191">
        <f>T146</f>
        <v>0</v>
      </c>
      <c r="AR145" s="192" t="s">
        <v>85</v>
      </c>
      <c r="AT145" s="193" t="s">
        <v>74</v>
      </c>
      <c r="AU145" s="193" t="s">
        <v>75</v>
      </c>
      <c r="AY145" s="192" t="s">
        <v>114</v>
      </c>
      <c r="BK145" s="194">
        <f>BK146</f>
        <v>0</v>
      </c>
    </row>
    <row r="146" spans="1:65" s="12" customFormat="1" ht="22.9" customHeight="1">
      <c r="B146" s="181"/>
      <c r="C146" s="182"/>
      <c r="D146" s="183" t="s">
        <v>74</v>
      </c>
      <c r="E146" s="195" t="s">
        <v>192</v>
      </c>
      <c r="F146" s="195" t="s">
        <v>193</v>
      </c>
      <c r="G146" s="182"/>
      <c r="H146" s="182"/>
      <c r="I146" s="185"/>
      <c r="J146" s="196">
        <f>BK146</f>
        <v>0</v>
      </c>
      <c r="K146" s="182"/>
      <c r="L146" s="187"/>
      <c r="M146" s="188"/>
      <c r="N146" s="189"/>
      <c r="O146" s="189"/>
      <c r="P146" s="190">
        <f>SUM(P147:P151)</f>
        <v>0</v>
      </c>
      <c r="Q146" s="189"/>
      <c r="R146" s="190">
        <f>SUM(R147:R151)</f>
        <v>8.0000000000000002E-3</v>
      </c>
      <c r="S146" s="189"/>
      <c r="T146" s="191">
        <f>SUM(T147:T151)</f>
        <v>0</v>
      </c>
      <c r="AR146" s="192" t="s">
        <v>85</v>
      </c>
      <c r="AT146" s="193" t="s">
        <v>74</v>
      </c>
      <c r="AU146" s="193" t="s">
        <v>83</v>
      </c>
      <c r="AY146" s="192" t="s">
        <v>114</v>
      </c>
      <c r="BK146" s="194">
        <f>SUM(BK147:BK151)</f>
        <v>0</v>
      </c>
    </row>
    <row r="147" spans="1:65" s="2" customFormat="1" ht="16.5" customHeight="1">
      <c r="A147" s="31"/>
      <c r="B147" s="32"/>
      <c r="C147" s="197" t="s">
        <v>194</v>
      </c>
      <c r="D147" s="197" t="s">
        <v>117</v>
      </c>
      <c r="E147" s="198" t="s">
        <v>195</v>
      </c>
      <c r="F147" s="199" t="s">
        <v>196</v>
      </c>
      <c r="G147" s="200" t="s">
        <v>180</v>
      </c>
      <c r="H147" s="201">
        <v>6</v>
      </c>
      <c r="I147" s="202"/>
      <c r="J147" s="203">
        <f>ROUND(I147*H147,2)</f>
        <v>0</v>
      </c>
      <c r="K147" s="204"/>
      <c r="L147" s="36"/>
      <c r="M147" s="205" t="s">
        <v>1</v>
      </c>
      <c r="N147" s="206" t="s">
        <v>40</v>
      </c>
      <c r="O147" s="68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182</v>
      </c>
      <c r="AT147" s="209" t="s">
        <v>117</v>
      </c>
      <c r="AU147" s="209" t="s">
        <v>85</v>
      </c>
      <c r="AY147" s="14" t="s">
        <v>114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4" t="s">
        <v>83</v>
      </c>
      <c r="BK147" s="210">
        <f>ROUND(I147*H147,2)</f>
        <v>0</v>
      </c>
      <c r="BL147" s="14" t="s">
        <v>182</v>
      </c>
      <c r="BM147" s="209" t="s">
        <v>197</v>
      </c>
    </row>
    <row r="148" spans="1:65" s="2" customFormat="1" ht="16.5" customHeight="1">
      <c r="A148" s="31"/>
      <c r="B148" s="32"/>
      <c r="C148" s="211" t="s">
        <v>198</v>
      </c>
      <c r="D148" s="211" t="s">
        <v>199</v>
      </c>
      <c r="E148" s="212" t="s">
        <v>200</v>
      </c>
      <c r="F148" s="213" t="s">
        <v>201</v>
      </c>
      <c r="G148" s="214" t="s">
        <v>180</v>
      </c>
      <c r="H148" s="215">
        <v>8</v>
      </c>
      <c r="I148" s="216"/>
      <c r="J148" s="217">
        <f>ROUND(I148*H148,2)</f>
        <v>0</v>
      </c>
      <c r="K148" s="218"/>
      <c r="L148" s="219"/>
      <c r="M148" s="220" t="s">
        <v>1</v>
      </c>
      <c r="N148" s="221" t="s">
        <v>40</v>
      </c>
      <c r="O148" s="68"/>
      <c r="P148" s="207">
        <f>O148*H148</f>
        <v>0</v>
      </c>
      <c r="Q148" s="207">
        <v>1E-3</v>
      </c>
      <c r="R148" s="207">
        <f>Q148*H148</f>
        <v>8.0000000000000002E-3</v>
      </c>
      <c r="S148" s="207">
        <v>0</v>
      </c>
      <c r="T148" s="20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202</v>
      </c>
      <c r="AT148" s="209" t="s">
        <v>199</v>
      </c>
      <c r="AU148" s="209" t="s">
        <v>85</v>
      </c>
      <c r="AY148" s="14" t="s">
        <v>114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4" t="s">
        <v>83</v>
      </c>
      <c r="BK148" s="210">
        <f>ROUND(I148*H148,2)</f>
        <v>0</v>
      </c>
      <c r="BL148" s="14" t="s">
        <v>182</v>
      </c>
      <c r="BM148" s="209" t="s">
        <v>203</v>
      </c>
    </row>
    <row r="149" spans="1:65" s="2" customFormat="1" ht="16.5" customHeight="1">
      <c r="A149" s="31"/>
      <c r="B149" s="32"/>
      <c r="C149" s="197" t="s">
        <v>204</v>
      </c>
      <c r="D149" s="197" t="s">
        <v>117</v>
      </c>
      <c r="E149" s="198" t="s">
        <v>205</v>
      </c>
      <c r="F149" s="199" t="s">
        <v>206</v>
      </c>
      <c r="G149" s="200" t="s">
        <v>180</v>
      </c>
      <c r="H149" s="201">
        <v>6</v>
      </c>
      <c r="I149" s="202"/>
      <c r="J149" s="203">
        <f>ROUND(I149*H149,2)</f>
        <v>0</v>
      </c>
      <c r="K149" s="204"/>
      <c r="L149" s="36"/>
      <c r="M149" s="205" t="s">
        <v>1</v>
      </c>
      <c r="N149" s="206" t="s">
        <v>40</v>
      </c>
      <c r="O149" s="68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182</v>
      </c>
      <c r="AT149" s="209" t="s">
        <v>117</v>
      </c>
      <c r="AU149" s="209" t="s">
        <v>85</v>
      </c>
      <c r="AY149" s="14" t="s">
        <v>114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4" t="s">
        <v>83</v>
      </c>
      <c r="BK149" s="210">
        <f>ROUND(I149*H149,2)</f>
        <v>0</v>
      </c>
      <c r="BL149" s="14" t="s">
        <v>182</v>
      </c>
      <c r="BM149" s="209" t="s">
        <v>207</v>
      </c>
    </row>
    <row r="150" spans="1:65" s="2" customFormat="1" ht="21.75" customHeight="1">
      <c r="A150" s="31"/>
      <c r="B150" s="32"/>
      <c r="C150" s="197" t="s">
        <v>7</v>
      </c>
      <c r="D150" s="197" t="s">
        <v>117</v>
      </c>
      <c r="E150" s="198" t="s">
        <v>208</v>
      </c>
      <c r="F150" s="199" t="s">
        <v>209</v>
      </c>
      <c r="G150" s="200" t="s">
        <v>180</v>
      </c>
      <c r="H150" s="201">
        <v>6</v>
      </c>
      <c r="I150" s="202"/>
      <c r="J150" s="203">
        <f>ROUND(I150*H150,2)</f>
        <v>0</v>
      </c>
      <c r="K150" s="204"/>
      <c r="L150" s="36"/>
      <c r="M150" s="205" t="s">
        <v>1</v>
      </c>
      <c r="N150" s="206" t="s">
        <v>40</v>
      </c>
      <c r="O150" s="68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182</v>
      </c>
      <c r="AT150" s="209" t="s">
        <v>117</v>
      </c>
      <c r="AU150" s="209" t="s">
        <v>85</v>
      </c>
      <c r="AY150" s="14" t="s">
        <v>114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4" t="s">
        <v>83</v>
      </c>
      <c r="BK150" s="210">
        <f>ROUND(I150*H150,2)</f>
        <v>0</v>
      </c>
      <c r="BL150" s="14" t="s">
        <v>182</v>
      </c>
      <c r="BM150" s="209" t="s">
        <v>210</v>
      </c>
    </row>
    <row r="151" spans="1:65" s="2" customFormat="1" ht="21.75" customHeight="1">
      <c r="A151" s="31"/>
      <c r="B151" s="32"/>
      <c r="C151" s="197" t="s">
        <v>211</v>
      </c>
      <c r="D151" s="197" t="s">
        <v>117</v>
      </c>
      <c r="E151" s="198" t="s">
        <v>212</v>
      </c>
      <c r="F151" s="199" t="s">
        <v>213</v>
      </c>
      <c r="G151" s="200" t="s">
        <v>214</v>
      </c>
      <c r="H151" s="222"/>
      <c r="I151" s="202"/>
      <c r="J151" s="203">
        <f>ROUND(I151*H151,2)</f>
        <v>0</v>
      </c>
      <c r="K151" s="204"/>
      <c r="L151" s="36"/>
      <c r="M151" s="205" t="s">
        <v>1</v>
      </c>
      <c r="N151" s="206" t="s">
        <v>40</v>
      </c>
      <c r="O151" s="68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182</v>
      </c>
      <c r="AT151" s="209" t="s">
        <v>117</v>
      </c>
      <c r="AU151" s="209" t="s">
        <v>85</v>
      </c>
      <c r="AY151" s="14" t="s">
        <v>114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4" t="s">
        <v>83</v>
      </c>
      <c r="BK151" s="210">
        <f>ROUND(I151*H151,2)</f>
        <v>0</v>
      </c>
      <c r="BL151" s="14" t="s">
        <v>182</v>
      </c>
      <c r="BM151" s="209" t="s">
        <v>215</v>
      </c>
    </row>
    <row r="152" spans="1:65" s="12" customFormat="1" ht="25.9" customHeight="1">
      <c r="B152" s="181"/>
      <c r="C152" s="182"/>
      <c r="D152" s="183" t="s">
        <v>74</v>
      </c>
      <c r="E152" s="184" t="s">
        <v>216</v>
      </c>
      <c r="F152" s="184" t="s">
        <v>217</v>
      </c>
      <c r="G152" s="182"/>
      <c r="H152" s="182"/>
      <c r="I152" s="185"/>
      <c r="J152" s="186">
        <f>BK152</f>
        <v>0</v>
      </c>
      <c r="K152" s="182"/>
      <c r="L152" s="187"/>
      <c r="M152" s="188"/>
      <c r="N152" s="189"/>
      <c r="O152" s="189"/>
      <c r="P152" s="190">
        <f>P153</f>
        <v>0</v>
      </c>
      <c r="Q152" s="189"/>
      <c r="R152" s="190">
        <f>R153</f>
        <v>0</v>
      </c>
      <c r="S152" s="189"/>
      <c r="T152" s="191">
        <f>T153</f>
        <v>0</v>
      </c>
      <c r="AR152" s="192" t="s">
        <v>133</v>
      </c>
      <c r="AT152" s="193" t="s">
        <v>74</v>
      </c>
      <c r="AU152" s="193" t="s">
        <v>75</v>
      </c>
      <c r="AY152" s="192" t="s">
        <v>114</v>
      </c>
      <c r="BK152" s="194">
        <f>BK153</f>
        <v>0</v>
      </c>
    </row>
    <row r="153" spans="1:65" s="2" customFormat="1" ht="16.5" customHeight="1">
      <c r="A153" s="31"/>
      <c r="B153" s="32"/>
      <c r="C153" s="197" t="s">
        <v>218</v>
      </c>
      <c r="D153" s="197" t="s">
        <v>117</v>
      </c>
      <c r="E153" s="198" t="s">
        <v>219</v>
      </c>
      <c r="F153" s="199" t="s">
        <v>220</v>
      </c>
      <c r="G153" s="200" t="s">
        <v>214</v>
      </c>
      <c r="H153" s="222"/>
      <c r="I153" s="228">
        <v>3.5</v>
      </c>
      <c r="J153" s="203">
        <f>ROUND(I153*H153,2)</f>
        <v>0</v>
      </c>
      <c r="K153" s="204"/>
      <c r="L153" s="36"/>
      <c r="M153" s="223" t="s">
        <v>1</v>
      </c>
      <c r="N153" s="224" t="s">
        <v>40</v>
      </c>
      <c r="O153" s="225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221</v>
      </c>
      <c r="AT153" s="209" t="s">
        <v>117</v>
      </c>
      <c r="AU153" s="209" t="s">
        <v>83</v>
      </c>
      <c r="AY153" s="14" t="s">
        <v>114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4" t="s">
        <v>83</v>
      </c>
      <c r="BK153" s="210">
        <f>ROUND(I153*H153,2)</f>
        <v>0</v>
      </c>
      <c r="BL153" s="14" t="s">
        <v>221</v>
      </c>
      <c r="BM153" s="209" t="s">
        <v>222</v>
      </c>
    </row>
    <row r="154" spans="1:65" s="2" customFormat="1" ht="6.95" customHeight="1">
      <c r="A154" s="31"/>
      <c r="B154" s="51"/>
      <c r="C154" s="52"/>
      <c r="D154" s="52"/>
      <c r="E154" s="52"/>
      <c r="F154" s="52"/>
      <c r="G154" s="52"/>
      <c r="H154" s="52"/>
      <c r="I154" s="145"/>
      <c r="J154" s="52"/>
      <c r="K154" s="52"/>
      <c r="L154" s="36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sheetProtection password="CB01" sheet="1" objects="1" scenarios="1" formatColumns="0" formatRows="0" autoFilter="0"/>
  <autoFilter ref="C122:K15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01-1Z1 - Obnova Bernheier...</vt:lpstr>
      <vt:lpstr>'01-1Z1 - Obnova Bernheier...'!Názvy_tisku</vt:lpstr>
      <vt:lpstr>'Rekapitulace stavby'!Názvy_tisku</vt:lpstr>
      <vt:lpstr>'01-1Z1 - Obnova Bernheier...'!Oblast_tisku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SAKREIDA-PC\Sakreida</dc:creator>
  <cp:lastModifiedBy>Sakreida</cp:lastModifiedBy>
  <dcterms:created xsi:type="dcterms:W3CDTF">2021-02-10T13:57:34Z</dcterms:created>
  <dcterms:modified xsi:type="dcterms:W3CDTF">2021-02-10T14:07:53Z</dcterms:modified>
</cp:coreProperties>
</file>